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glowacka\Desktop\Projekt ustawy do konsultacji\"/>
    </mc:Choice>
  </mc:AlternateContent>
  <xr:revisionPtr revIDLastSave="0" documentId="8_{94421F02-3D58-4AA1-97FF-D8A2E581529C}" xr6:coauthVersionLast="47" xr6:coauthVersionMax="47" xr10:uidLastSave="{00000000-0000-0000-0000-000000000000}"/>
  <bookViews>
    <workbookView xWindow="-110" yWindow="-110" windowWidth="19420" windowHeight="11500" xr2:uid="{67B6F87D-7C5B-43B9-9E30-41404FCAD8BA}"/>
  </bookViews>
  <sheets>
    <sheet name="SMK+CEM" sheetId="3" r:id="rId1"/>
    <sheet name="SMK" sheetId="1" r:id="rId2"/>
    <sheet name="CEM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5" i="3"/>
  <c r="B16" i="3"/>
  <c r="B18" i="3" s="1"/>
  <c r="B17" i="3"/>
  <c r="B21" i="3" l="1"/>
  <c r="C15" i="3"/>
  <c r="D15" i="3"/>
  <c r="E15" i="3"/>
  <c r="F15" i="3"/>
  <c r="G15" i="3"/>
  <c r="H15" i="3"/>
  <c r="I15" i="3"/>
  <c r="J15" i="3"/>
  <c r="K15" i="3"/>
  <c r="L15" i="3"/>
  <c r="C16" i="3"/>
  <c r="C18" i="3" s="1"/>
  <c r="D16" i="3"/>
  <c r="E16" i="3"/>
  <c r="F16" i="3"/>
  <c r="G16" i="3"/>
  <c r="H16" i="3"/>
  <c r="I16" i="3"/>
  <c r="J16" i="3"/>
  <c r="K16" i="3"/>
  <c r="L16" i="3"/>
  <c r="C14" i="3"/>
  <c r="D14" i="3"/>
  <c r="E14" i="3"/>
  <c r="F14" i="3"/>
  <c r="F18" i="3" s="1"/>
  <c r="G14" i="3"/>
  <c r="G18" i="3" s="1"/>
  <c r="H14" i="3"/>
  <c r="I14" i="3"/>
  <c r="J14" i="3"/>
  <c r="K14" i="3"/>
  <c r="L14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5" i="3"/>
  <c r="D5" i="3"/>
  <c r="E5" i="3"/>
  <c r="F5" i="3"/>
  <c r="G5" i="3"/>
  <c r="H5" i="3"/>
  <c r="I5" i="3"/>
  <c r="J5" i="3"/>
  <c r="K5" i="3"/>
  <c r="L5" i="3"/>
  <c r="L31" i="3"/>
  <c r="K31" i="3"/>
  <c r="J31" i="3"/>
  <c r="I31" i="3"/>
  <c r="H31" i="3"/>
  <c r="G31" i="3"/>
  <c r="F31" i="3"/>
  <c r="E31" i="3"/>
  <c r="D31" i="3"/>
  <c r="C31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C27" i="3"/>
  <c r="L26" i="3"/>
  <c r="K26" i="3"/>
  <c r="J26" i="3"/>
  <c r="I26" i="3"/>
  <c r="H26" i="3"/>
  <c r="G26" i="3"/>
  <c r="F26" i="3"/>
  <c r="E26" i="3"/>
  <c r="D26" i="3"/>
  <c r="C26" i="3"/>
  <c r="L25" i="3"/>
  <c r="K25" i="3"/>
  <c r="J25" i="3"/>
  <c r="I25" i="3"/>
  <c r="H25" i="3"/>
  <c r="G25" i="3"/>
  <c r="F25" i="3"/>
  <c r="E25" i="3"/>
  <c r="D25" i="3"/>
  <c r="C25" i="3"/>
  <c r="L19" i="3"/>
  <c r="K19" i="3"/>
  <c r="J19" i="3"/>
  <c r="J17" i="3" s="1"/>
  <c r="I19" i="3"/>
  <c r="H19" i="3"/>
  <c r="G19" i="3"/>
  <c r="F19" i="3"/>
  <c r="F17" i="3" s="1"/>
  <c r="E19" i="3"/>
  <c r="D19" i="3"/>
  <c r="C19" i="3"/>
  <c r="L12" i="3"/>
  <c r="K12" i="3"/>
  <c r="J12" i="3"/>
  <c r="I12" i="3"/>
  <c r="H12" i="3"/>
  <c r="G12" i="3"/>
  <c r="F12" i="3"/>
  <c r="E12" i="3"/>
  <c r="D12" i="3"/>
  <c r="C12" i="3"/>
  <c r="E32" i="1"/>
  <c r="L31" i="1"/>
  <c r="K31" i="1"/>
  <c r="J31" i="1"/>
  <c r="I31" i="1"/>
  <c r="H31" i="1"/>
  <c r="G31" i="1"/>
  <c r="F31" i="1"/>
  <c r="F32" i="1" s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19" i="1"/>
  <c r="L17" i="1" s="1"/>
  <c r="K19" i="1"/>
  <c r="K17" i="1" s="1"/>
  <c r="J19" i="1"/>
  <c r="J17" i="1" s="1"/>
  <c r="I19" i="1"/>
  <c r="I17" i="1" s="1"/>
  <c r="H19" i="1"/>
  <c r="G19" i="1"/>
  <c r="G17" i="1" s="1"/>
  <c r="F19" i="1"/>
  <c r="F17" i="1" s="1"/>
  <c r="E19" i="1"/>
  <c r="D19" i="1"/>
  <c r="D17" i="1" s="1"/>
  <c r="C19" i="1"/>
  <c r="C17" i="1" s="1"/>
  <c r="B17" i="1"/>
  <c r="L18" i="1"/>
  <c r="J18" i="1"/>
  <c r="H17" i="1"/>
  <c r="M16" i="1"/>
  <c r="K18" i="1"/>
  <c r="I18" i="1"/>
  <c r="H18" i="1"/>
  <c r="H20" i="1" s="1"/>
  <c r="G18" i="1"/>
  <c r="F18" i="1"/>
  <c r="E18" i="1"/>
  <c r="D18" i="1"/>
  <c r="C18" i="1"/>
  <c r="L12" i="1"/>
  <c r="K12" i="1"/>
  <c r="J12" i="1"/>
  <c r="I12" i="1"/>
  <c r="H12" i="1"/>
  <c r="G12" i="1"/>
  <c r="F12" i="1"/>
  <c r="E12" i="1"/>
  <c r="D12" i="1"/>
  <c r="C12" i="1"/>
  <c r="M11" i="1"/>
  <c r="M10" i="1"/>
  <c r="K4" i="1"/>
  <c r="J4" i="1"/>
  <c r="I4" i="1"/>
  <c r="H4" i="1"/>
  <c r="G4" i="1"/>
  <c r="M9" i="1"/>
  <c r="M7" i="1"/>
  <c r="E4" i="1"/>
  <c r="D4" i="1"/>
  <c r="C4" i="1"/>
  <c r="C13" i="1" s="1"/>
  <c r="E18" i="3" l="1"/>
  <c r="H4" i="3"/>
  <c r="H13" i="3" s="1"/>
  <c r="F4" i="3"/>
  <c r="F13" i="3" s="1"/>
  <c r="F20" i="3"/>
  <c r="E4" i="3"/>
  <c r="E13" i="3" s="1"/>
  <c r="E17" i="3"/>
  <c r="J32" i="1"/>
  <c r="K32" i="1"/>
  <c r="G20" i="3"/>
  <c r="C32" i="1"/>
  <c r="I20" i="1"/>
  <c r="H13" i="1"/>
  <c r="H21" i="1" s="1"/>
  <c r="L32" i="1"/>
  <c r="G13" i="1"/>
  <c r="G21" i="1" s="1"/>
  <c r="D32" i="1"/>
  <c r="E13" i="1"/>
  <c r="K20" i="1"/>
  <c r="I13" i="1"/>
  <c r="K13" i="1"/>
  <c r="K21" i="1" s="1"/>
  <c r="C20" i="1"/>
  <c r="C21" i="1" s="1"/>
  <c r="G32" i="1"/>
  <c r="J20" i="1"/>
  <c r="D20" i="1"/>
  <c r="L20" i="1"/>
  <c r="H32" i="1"/>
  <c r="D13" i="1"/>
  <c r="D21" i="1" s="1"/>
  <c r="J13" i="1"/>
  <c r="J21" i="1" s="1"/>
  <c r="E20" i="1"/>
  <c r="I32" i="1"/>
  <c r="F20" i="1"/>
  <c r="G20" i="1"/>
  <c r="G17" i="3"/>
  <c r="C20" i="3"/>
  <c r="K17" i="3"/>
  <c r="L17" i="3"/>
  <c r="M6" i="3"/>
  <c r="E20" i="3"/>
  <c r="G4" i="3"/>
  <c r="M11" i="3"/>
  <c r="D4" i="3"/>
  <c r="D13" i="3" s="1"/>
  <c r="I17" i="3"/>
  <c r="M8" i="3"/>
  <c r="C4" i="3"/>
  <c r="C13" i="3" s="1"/>
  <c r="H17" i="3"/>
  <c r="I4" i="3"/>
  <c r="I13" i="3" s="1"/>
  <c r="M9" i="3"/>
  <c r="M10" i="3"/>
  <c r="L4" i="3"/>
  <c r="L13" i="3" s="1"/>
  <c r="M15" i="3"/>
  <c r="K4" i="3"/>
  <c r="K13" i="3" s="1"/>
  <c r="M16" i="3"/>
  <c r="J4" i="3"/>
  <c r="J13" i="3" s="1"/>
  <c r="H18" i="3"/>
  <c r="H20" i="3" s="1"/>
  <c r="H21" i="3" s="1"/>
  <c r="D18" i="3"/>
  <c r="D20" i="3" s="1"/>
  <c r="J18" i="3"/>
  <c r="J20" i="3" s="1"/>
  <c r="C17" i="3"/>
  <c r="D17" i="3"/>
  <c r="L18" i="3"/>
  <c r="L20" i="3" s="1"/>
  <c r="K18" i="3"/>
  <c r="K20" i="3" s="1"/>
  <c r="I18" i="3"/>
  <c r="I20" i="3" s="1"/>
  <c r="M14" i="3"/>
  <c r="M7" i="3"/>
  <c r="F4" i="1"/>
  <c r="F13" i="1" s="1"/>
  <c r="F21" i="1" s="1"/>
  <c r="M8" i="1"/>
  <c r="L4" i="1"/>
  <c r="L13" i="1" s="1"/>
  <c r="M15" i="1"/>
  <c r="E17" i="1"/>
  <c r="M17" i="1" s="1"/>
  <c r="M6" i="1"/>
  <c r="M14" i="1"/>
  <c r="I21" i="1" l="1"/>
  <c r="F21" i="3"/>
  <c r="E21" i="1"/>
  <c r="M17" i="3"/>
  <c r="L21" i="3"/>
  <c r="G13" i="3"/>
  <c r="G21" i="3" s="1"/>
  <c r="D21" i="3"/>
  <c r="L21" i="1"/>
  <c r="C21" i="3"/>
  <c r="I21" i="3"/>
  <c r="E21" i="3"/>
  <c r="K21" i="3"/>
  <c r="M4" i="3"/>
  <c r="M13" i="3"/>
  <c r="M18" i="3"/>
  <c r="M20" i="3"/>
  <c r="J21" i="3"/>
  <c r="M4" i="1"/>
  <c r="B20" i="1"/>
  <c r="M20" i="1" s="1"/>
  <c r="M18" i="1"/>
  <c r="B21" i="1"/>
  <c r="M13" i="1"/>
  <c r="M21" i="1" s="1"/>
  <c r="M21" i="3" l="1"/>
  <c r="L31" i="2"/>
  <c r="K31" i="2"/>
  <c r="J31" i="2"/>
  <c r="I31" i="2"/>
  <c r="H31" i="2"/>
  <c r="G31" i="2"/>
  <c r="F31" i="2"/>
  <c r="E31" i="2"/>
  <c r="D31" i="2"/>
  <c r="C31" i="2"/>
  <c r="C32" i="2" s="1"/>
  <c r="L30" i="2"/>
  <c r="L30" i="3" s="1"/>
  <c r="L32" i="3" s="1"/>
  <c r="K30" i="2"/>
  <c r="K30" i="3" s="1"/>
  <c r="K32" i="3" s="1"/>
  <c r="J30" i="2"/>
  <c r="J30" i="3" s="1"/>
  <c r="J32" i="3" s="1"/>
  <c r="I30" i="2"/>
  <c r="H30" i="2"/>
  <c r="G30" i="2"/>
  <c r="F30" i="2"/>
  <c r="F30" i="3" s="1"/>
  <c r="F32" i="3" s="1"/>
  <c r="E30" i="2"/>
  <c r="E30" i="3" s="1"/>
  <c r="E32" i="3" s="1"/>
  <c r="D30" i="2"/>
  <c r="D30" i="3" s="1"/>
  <c r="D32" i="3" s="1"/>
  <c r="C30" i="2"/>
  <c r="C30" i="3" s="1"/>
  <c r="C32" i="3" s="1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6" i="2"/>
  <c r="K26" i="2"/>
  <c r="J26" i="2"/>
  <c r="I26" i="2"/>
  <c r="H26" i="2"/>
  <c r="G26" i="2"/>
  <c r="F26" i="2"/>
  <c r="E26" i="2"/>
  <c r="D26" i="2"/>
  <c r="C26" i="2"/>
  <c r="L25" i="2"/>
  <c r="K25" i="2"/>
  <c r="J25" i="2"/>
  <c r="I25" i="2"/>
  <c r="H25" i="2"/>
  <c r="G25" i="2"/>
  <c r="F25" i="2"/>
  <c r="E25" i="2"/>
  <c r="D25" i="2"/>
  <c r="C25" i="2"/>
  <c r="L24" i="2"/>
  <c r="L24" i="3" s="1"/>
  <c r="K24" i="2"/>
  <c r="K24" i="3" s="1"/>
  <c r="J24" i="2"/>
  <c r="J24" i="3" s="1"/>
  <c r="I24" i="2"/>
  <c r="I24" i="3" s="1"/>
  <c r="H24" i="2"/>
  <c r="H24" i="3" s="1"/>
  <c r="G24" i="2"/>
  <c r="G24" i="3" s="1"/>
  <c r="F24" i="2"/>
  <c r="F24" i="3" s="1"/>
  <c r="E24" i="2"/>
  <c r="E24" i="3" s="1"/>
  <c r="D24" i="2"/>
  <c r="D24" i="3" s="1"/>
  <c r="C24" i="2"/>
  <c r="C24" i="3" s="1"/>
  <c r="L19" i="2"/>
  <c r="L17" i="2" s="1"/>
  <c r="K19" i="2"/>
  <c r="K17" i="2" s="1"/>
  <c r="J19" i="2"/>
  <c r="J17" i="2" s="1"/>
  <c r="I19" i="2"/>
  <c r="I17" i="2" s="1"/>
  <c r="H19" i="2"/>
  <c r="H17" i="2" s="1"/>
  <c r="G19" i="2"/>
  <c r="G17" i="2" s="1"/>
  <c r="F19" i="2"/>
  <c r="F17" i="2" s="1"/>
  <c r="E19" i="2"/>
  <c r="E17" i="2" s="1"/>
  <c r="D19" i="2"/>
  <c r="D17" i="2" s="1"/>
  <c r="C19" i="2"/>
  <c r="C17" i="2" s="1"/>
  <c r="L18" i="2"/>
  <c r="B18" i="2"/>
  <c r="B20" i="2" s="1"/>
  <c r="C18" i="2"/>
  <c r="M16" i="2"/>
  <c r="K18" i="2"/>
  <c r="J18" i="2"/>
  <c r="H18" i="2"/>
  <c r="H20" i="2" s="1"/>
  <c r="G18" i="2"/>
  <c r="F18" i="2"/>
  <c r="L12" i="2"/>
  <c r="K12" i="2"/>
  <c r="K13" i="2" s="1"/>
  <c r="J12" i="2"/>
  <c r="J13" i="2" s="1"/>
  <c r="I12" i="2"/>
  <c r="H12" i="2"/>
  <c r="G12" i="2"/>
  <c r="F12" i="2"/>
  <c r="F13" i="2" s="1"/>
  <c r="E12" i="2"/>
  <c r="E13" i="2" s="1"/>
  <c r="D12" i="2"/>
  <c r="C12" i="2"/>
  <c r="M11" i="2"/>
  <c r="L4" i="2"/>
  <c r="K4" i="2"/>
  <c r="M10" i="2"/>
  <c r="J4" i="2"/>
  <c r="M7" i="2"/>
  <c r="F4" i="2"/>
  <c r="E4" i="2"/>
  <c r="C4" i="2"/>
  <c r="M6" i="2"/>
  <c r="L13" i="2" l="1"/>
  <c r="J20" i="2"/>
  <c r="K20" i="2"/>
  <c r="G32" i="2"/>
  <c r="G30" i="3"/>
  <c r="G32" i="3" s="1"/>
  <c r="L20" i="2"/>
  <c r="F20" i="2"/>
  <c r="I32" i="2"/>
  <c r="I30" i="3"/>
  <c r="I32" i="3" s="1"/>
  <c r="E32" i="2"/>
  <c r="H32" i="2"/>
  <c r="H30" i="3"/>
  <c r="H32" i="3" s="1"/>
  <c r="G20" i="2"/>
  <c r="F32" i="2"/>
  <c r="L32" i="2"/>
  <c r="J32" i="2"/>
  <c r="K32" i="2"/>
  <c r="D32" i="2"/>
  <c r="C13" i="2"/>
  <c r="J21" i="2"/>
  <c r="K21" i="2"/>
  <c r="C20" i="2"/>
  <c r="C21" i="2" s="1"/>
  <c r="D4" i="2"/>
  <c r="D13" i="2" s="1"/>
  <c r="G4" i="2"/>
  <c r="G13" i="2" s="1"/>
  <c r="F21" i="2"/>
  <c r="H4" i="2"/>
  <c r="I4" i="2"/>
  <c r="M8" i="2"/>
  <c r="M15" i="2"/>
  <c r="B17" i="2"/>
  <c r="M17" i="2" s="1"/>
  <c r="E18" i="2"/>
  <c r="E20" i="2" s="1"/>
  <c r="E21" i="2" s="1"/>
  <c r="M14" i="2"/>
  <c r="D18" i="2"/>
  <c r="D20" i="2" s="1"/>
  <c r="I18" i="2"/>
  <c r="I20" i="2" s="1"/>
  <c r="M9" i="2"/>
  <c r="L21" i="2" l="1"/>
  <c r="H13" i="2"/>
  <c r="H21" i="2" s="1"/>
  <c r="I13" i="2"/>
  <c r="I21" i="2" s="1"/>
  <c r="G21" i="2"/>
  <c r="M20" i="2"/>
  <c r="D21" i="2"/>
  <c r="M4" i="2"/>
  <c r="M18" i="2"/>
  <c r="B21" i="2" l="1"/>
  <c r="M13" i="2"/>
  <c r="M21" i="2" s="1"/>
  <c r="N21" i="2" s="1"/>
</calcChain>
</file>

<file path=xl/sharedStrings.xml><?xml version="1.0" encoding="utf-8"?>
<sst xmlns="http://schemas.openxmlformats.org/spreadsheetml/2006/main" count="85" uniqueCount="28">
  <si>
    <t>Bazowe</t>
  </si>
  <si>
    <t>RAZEM</t>
  </si>
  <si>
    <t>Ilość etatów CeZ:</t>
  </si>
  <si>
    <t>wynagrodzenia</t>
  </si>
  <si>
    <t>DWR</t>
  </si>
  <si>
    <t>składki ZUS</t>
  </si>
  <si>
    <t>§411</t>
  </si>
  <si>
    <t>§412</t>
  </si>
  <si>
    <t>PPK</t>
  </si>
  <si>
    <t>% dynamiki zm.wynagr.</t>
  </si>
  <si>
    <t>Razem koszty osobowe 
z uwzgl. % dynamiki</t>
  </si>
  <si>
    <t>Wydatki bieżące</t>
  </si>
  <si>
    <t>Wydatki majątkowe</t>
  </si>
  <si>
    <t>CPI</t>
  </si>
  <si>
    <t>RAZEM
(z uwzgl.%dynamiki i CPI )</t>
  </si>
  <si>
    <t>Roczna pracochłonność (w godzinach):</t>
  </si>
  <si>
    <t>Liczba dni roboczych w roku</t>
  </si>
  <si>
    <t>Liczba dni urlopowych 1 pracownika w roku</t>
  </si>
  <si>
    <t>Liczba dni chorobowych 1 pracownika w roku</t>
  </si>
  <si>
    <t>Liczba dni szkoleniowych 1 pracownika w roku</t>
  </si>
  <si>
    <t>Liczba dni roboczych w roku po uwzględnieniu dni wolnych</t>
  </si>
  <si>
    <t>Liczba godzin poświęconych zadaniom w dniu roboczym (wszystkie etaty)</t>
  </si>
  <si>
    <t>Liczba godzin przypadająca w dniu roboczym na 1 pracownika</t>
  </si>
  <si>
    <t>Zapotrzebowanie na etaty pracownicze w związku z nowymi zadaniami</t>
  </si>
  <si>
    <r>
      <t xml:space="preserve">Koszty osobowe 
</t>
    </r>
    <r>
      <rPr>
        <i/>
        <sz val="8"/>
        <color theme="1"/>
        <rFont val="Aptos Narrow"/>
        <family val="2"/>
        <charset val="238"/>
        <scheme val="minor"/>
      </rPr>
      <t>w tym:</t>
    </r>
  </si>
  <si>
    <r>
      <t xml:space="preserve">Razem </t>
    </r>
    <r>
      <rPr>
        <b/>
        <i/>
        <sz val="9"/>
        <color theme="1"/>
        <rFont val="Aptos Narrow"/>
        <family val="2"/>
        <charset val="238"/>
        <scheme val="minor"/>
      </rPr>
      <t>wydatki bieżące i majątkowe</t>
    </r>
  </si>
  <si>
    <r>
      <t xml:space="preserve">Razem </t>
    </r>
    <r>
      <rPr>
        <b/>
        <i/>
        <sz val="9"/>
        <color theme="1"/>
        <rFont val="Aptos Narrow"/>
        <family val="2"/>
        <charset val="238"/>
        <scheme val="minor"/>
      </rPr>
      <t xml:space="preserve">wydatki bieżące i majątkowe z uwzględnieniem CPI </t>
    </r>
  </si>
  <si>
    <t>SMK i CEM2.0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</si>
</sst>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#,##0.000"/>
  </numFmts>
  <fonts count="16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i/>
      <sz val="8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Calibri"/>
      <family val="2"/>
      <charset val="238"/>
    </font>
    <font>
      <b/>
      <i/>
      <sz val="9"/>
      <color theme="1"/>
      <name val="Aptos Narrow"/>
      <family val="2"/>
      <charset val="238"/>
      <scheme val="minor"/>
    </font>
    <font>
      <sz val="10"/>
      <color rgb="FF002060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rgb="FF0070C0"/>
      </top>
      <bottom style="medium">
        <color auto="1"/>
      </bottom>
      <diagonal/>
    </border>
    <border>
      <left/>
      <right/>
      <top/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rgb="FF0070C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1" applyFont="1" applyFill="1" applyAlignment="1">
      <alignment horizontal="right" vertical="center" wrapText="1"/>
    </xf>
    <xf numFmtId="0" fontId="0" fillId="3" borderId="0" xfId="0" applyFill="1" applyAlignment="1">
      <alignment vertical="center"/>
    </xf>
    <xf numFmtId="0" fontId="5" fillId="0" borderId="2" xfId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 wrapText="1"/>
    </xf>
    <xf numFmtId="165" fontId="7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10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2" xfId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vertical="center"/>
    </xf>
    <xf numFmtId="0" fontId="11" fillId="0" borderId="6" xfId="1" applyFont="1" applyBorder="1" applyAlignment="1">
      <alignment horizontal="right" vertical="center" wrapText="1"/>
    </xf>
    <xf numFmtId="166" fontId="12" fillId="3" borderId="6" xfId="0" applyNumberFormat="1" applyFont="1" applyFill="1" applyBorder="1" applyAlignment="1">
      <alignment vertical="center"/>
    </xf>
    <xf numFmtId="166" fontId="13" fillId="3" borderId="6" xfId="0" applyNumberFormat="1" applyFont="1" applyFill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5" fillId="0" borderId="6" xfId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vertical="center"/>
    </xf>
    <xf numFmtId="4" fontId="13" fillId="3" borderId="6" xfId="0" applyNumberFormat="1" applyFont="1" applyFill="1" applyBorder="1" applyAlignment="1">
      <alignment vertical="center"/>
    </xf>
    <xf numFmtId="0" fontId="15" fillId="4" borderId="6" xfId="1" applyFont="1" applyFill="1" applyBorder="1" applyAlignment="1">
      <alignment horizontal="right" vertical="center" wrapText="1"/>
    </xf>
    <xf numFmtId="3" fontId="13" fillId="4" borderId="6" xfId="0" applyNumberFormat="1" applyFont="1" applyFill="1" applyBorder="1" applyAlignment="1">
      <alignment vertical="center"/>
    </xf>
    <xf numFmtId="3" fontId="12" fillId="3" borderId="7" xfId="0" applyNumberFormat="1" applyFont="1" applyFill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65" fontId="13" fillId="4" borderId="6" xfId="0" applyNumberFormat="1" applyFont="1" applyFill="1" applyBorder="1" applyAlignment="1">
      <alignment vertical="center"/>
    </xf>
    <xf numFmtId="0" fontId="15" fillId="4" borderId="7" xfId="1" applyFont="1" applyFill="1" applyBorder="1" applyAlignment="1">
      <alignment horizontal="right" vertical="center" wrapText="1"/>
    </xf>
    <xf numFmtId="3" fontId="13" fillId="4" borderId="7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3" xfId="1" xr:uid="{968871FF-4642-4E94-9B01-25810FFE9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2026_SMK%20i%20CEM\2026-05-14_CEM_OSRv1.xlsx" TargetMode="External"/><Relationship Id="rId1" Type="http://schemas.openxmlformats.org/officeDocument/2006/relationships/externalLinkPath" Target="file:///Z:\PROJEKTY\2026_SMK%20i%20CEM\2026-05-14_CEM_OSR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2026_SMK%20i%20CEM\2026-05-14_OSR_SMKv1_.xlsx" TargetMode="External"/><Relationship Id="rId1" Type="http://schemas.openxmlformats.org/officeDocument/2006/relationships/externalLinkPath" Target="file:///Z:\PROJEKTY\2026_SMK%20i%20CEM\2026-05-14_OSR_SMKv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łożenia"/>
      <sheetName val="Wpływy podatkowe i składkowe"/>
      <sheetName val="SZABLON"/>
      <sheetName val="OSR_DLA_MZ"/>
      <sheetName val="listy rozwijane"/>
      <sheetName val="wyliczenia do wnisoków 2026"/>
      <sheetName val="Instrukcja_Akceptacja"/>
      <sheetName val="ETATY"/>
      <sheetName val="BDL"/>
      <sheetName val="BIEŻĄCE"/>
      <sheetName val="MAJĄTKOWE"/>
      <sheetName val="CHECK_ETATY_TABELA"/>
      <sheetName val="TABELA_DO_OSR"/>
      <sheetName val="PRACOCHŁONNOŚĆ_FTE"/>
      <sheetName val="PRACOCHŁONNOŚĆ_BDL"/>
    </sheetNames>
    <sheetDataSet>
      <sheetData sheetId="0">
        <row r="6">
          <cell r="E6">
            <v>102.5</v>
          </cell>
          <cell r="F6">
            <v>102.5</v>
          </cell>
          <cell r="G6">
            <v>102.4</v>
          </cell>
          <cell r="H6">
            <v>102.4</v>
          </cell>
          <cell r="I6">
            <v>102.2</v>
          </cell>
          <cell r="J6">
            <v>102.5</v>
          </cell>
          <cell r="K6">
            <v>102.5</v>
          </cell>
          <cell r="L6">
            <v>102.5</v>
          </cell>
          <cell r="M6">
            <v>102.5</v>
          </cell>
          <cell r="N6">
            <v>102.5</v>
          </cell>
          <cell r="O6">
            <v>102.5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3">
          <cell r="C23">
            <v>1.036</v>
          </cell>
          <cell r="D23">
            <v>1.0369999999999999</v>
          </cell>
          <cell r="E23">
            <v>1.0349999999999999</v>
          </cell>
          <cell r="F23">
            <v>1.0349999999999999</v>
          </cell>
          <cell r="G23">
            <v>1.034</v>
          </cell>
          <cell r="H23">
            <v>1.022</v>
          </cell>
          <cell r="I23">
            <v>1.022</v>
          </cell>
          <cell r="J23">
            <v>1.022</v>
          </cell>
          <cell r="K23">
            <v>1.022</v>
          </cell>
          <cell r="L23">
            <v>1.0209999999999999</v>
          </cell>
          <cell r="M23">
            <v>1.0209999999999999</v>
          </cell>
        </row>
        <row r="34">
          <cell r="D34">
            <v>832</v>
          </cell>
          <cell r="E34">
            <v>824</v>
          </cell>
          <cell r="F34">
            <v>828</v>
          </cell>
          <cell r="G34">
            <v>828</v>
          </cell>
          <cell r="H34">
            <v>824</v>
          </cell>
          <cell r="I34">
            <v>836</v>
          </cell>
          <cell r="J34">
            <v>828</v>
          </cell>
          <cell r="K34">
            <v>828</v>
          </cell>
          <cell r="L34">
            <v>828</v>
          </cell>
          <cell r="M34">
            <v>832</v>
          </cell>
        </row>
        <row r="35">
          <cell r="D35">
            <v>251</v>
          </cell>
          <cell r="E35">
            <v>249</v>
          </cell>
          <cell r="F35">
            <v>250</v>
          </cell>
          <cell r="G35">
            <v>250</v>
          </cell>
          <cell r="H35">
            <v>249</v>
          </cell>
          <cell r="I35">
            <v>252</v>
          </cell>
          <cell r="J35">
            <v>250</v>
          </cell>
          <cell r="K35">
            <v>250</v>
          </cell>
          <cell r="L35">
            <v>250</v>
          </cell>
          <cell r="M35">
            <v>251</v>
          </cell>
        </row>
        <row r="36">
          <cell r="D36">
            <v>26</v>
          </cell>
          <cell r="E36">
            <v>26</v>
          </cell>
          <cell r="F36">
            <v>26</v>
          </cell>
          <cell r="G36">
            <v>26</v>
          </cell>
          <cell r="H36">
            <v>26</v>
          </cell>
          <cell r="I36">
            <v>26</v>
          </cell>
          <cell r="J36">
            <v>26</v>
          </cell>
          <cell r="K36">
            <v>26</v>
          </cell>
          <cell r="L36">
            <v>26</v>
          </cell>
          <cell r="M36">
            <v>26</v>
          </cell>
        </row>
        <row r="37">
          <cell r="D37">
            <v>10</v>
          </cell>
          <cell r="E37">
            <v>10</v>
          </cell>
          <cell r="F37">
            <v>10</v>
          </cell>
          <cell r="G37">
            <v>10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</row>
        <row r="38">
          <cell r="D38">
            <v>7</v>
          </cell>
          <cell r="E38">
            <v>7</v>
          </cell>
          <cell r="F38">
            <v>7</v>
          </cell>
          <cell r="G38">
            <v>7</v>
          </cell>
          <cell r="H38">
            <v>7</v>
          </cell>
          <cell r="I38">
            <v>7</v>
          </cell>
          <cell r="J38">
            <v>7</v>
          </cell>
          <cell r="K38">
            <v>7</v>
          </cell>
          <cell r="L38">
            <v>7</v>
          </cell>
          <cell r="M38">
            <v>7</v>
          </cell>
        </row>
        <row r="39">
          <cell r="D39">
            <v>208</v>
          </cell>
          <cell r="E39">
            <v>206</v>
          </cell>
          <cell r="F39">
            <v>207</v>
          </cell>
          <cell r="G39">
            <v>207</v>
          </cell>
          <cell r="H39">
            <v>206</v>
          </cell>
          <cell r="I39">
            <v>209</v>
          </cell>
          <cell r="J39">
            <v>207</v>
          </cell>
          <cell r="K39">
            <v>207</v>
          </cell>
          <cell r="L39">
            <v>207</v>
          </cell>
          <cell r="M39">
            <v>208</v>
          </cell>
        </row>
        <row r="40">
          <cell r="D40">
            <v>4</v>
          </cell>
          <cell r="E40">
            <v>4</v>
          </cell>
          <cell r="F40">
            <v>4</v>
          </cell>
          <cell r="G40">
            <v>4</v>
          </cell>
          <cell r="H40">
            <v>4</v>
          </cell>
          <cell r="I40">
            <v>4</v>
          </cell>
          <cell r="J40">
            <v>4</v>
          </cell>
          <cell r="K40">
            <v>4</v>
          </cell>
          <cell r="L40">
            <v>4</v>
          </cell>
          <cell r="M40">
            <v>4</v>
          </cell>
        </row>
        <row r="41">
          <cell r="D41">
            <v>8</v>
          </cell>
          <cell r="E41">
            <v>8</v>
          </cell>
          <cell r="F41">
            <v>8</v>
          </cell>
          <cell r="G41">
            <v>8</v>
          </cell>
          <cell r="H41">
            <v>8</v>
          </cell>
          <cell r="I41">
            <v>8</v>
          </cell>
          <cell r="J41">
            <v>8</v>
          </cell>
          <cell r="K41">
            <v>8</v>
          </cell>
          <cell r="L41">
            <v>8</v>
          </cell>
          <cell r="M41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łożenia"/>
      <sheetName val="Wpływy podatkowe i składkowe"/>
      <sheetName val="SZABLON"/>
      <sheetName val="OSR_DLA_MZ"/>
      <sheetName val="listy rozwijane"/>
      <sheetName val="wyliczenia do wnisoków 2026"/>
      <sheetName val="Instrukcja_Akceptacja"/>
      <sheetName val="CHECK_ETATY_TABELA"/>
      <sheetName val="ETATY"/>
      <sheetName val="BDL"/>
      <sheetName val="BIEŻĄCE"/>
      <sheetName val="MAJĄTKOWE"/>
      <sheetName val="TABELA_DO_OSR"/>
      <sheetName val="PRACOCHŁONNOŚĆ_FTE"/>
      <sheetName val="PRACOCHŁONNOŚĆ_BDL"/>
    </sheetNames>
    <sheetDataSet>
      <sheetData sheetId="0">
        <row r="6">
          <cell r="E6">
            <v>102.5</v>
          </cell>
          <cell r="F6">
            <v>102.5</v>
          </cell>
          <cell r="G6">
            <v>102.4</v>
          </cell>
          <cell r="H6">
            <v>102.4</v>
          </cell>
          <cell r="I6">
            <v>102.2</v>
          </cell>
          <cell r="J6">
            <v>102.5</v>
          </cell>
          <cell r="K6">
            <v>102.5</v>
          </cell>
          <cell r="L6">
            <v>102.5</v>
          </cell>
          <cell r="M6">
            <v>102.5</v>
          </cell>
          <cell r="N6">
            <v>102.5</v>
          </cell>
          <cell r="O6">
            <v>102.5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3">
          <cell r="C23">
            <v>1.036</v>
          </cell>
          <cell r="D23">
            <v>1.0369999999999999</v>
          </cell>
          <cell r="E23">
            <v>1.0349999999999999</v>
          </cell>
          <cell r="F23">
            <v>1.0349999999999999</v>
          </cell>
          <cell r="G23">
            <v>1.034</v>
          </cell>
          <cell r="H23">
            <v>1.022</v>
          </cell>
          <cell r="I23">
            <v>1.022</v>
          </cell>
          <cell r="J23">
            <v>1.022</v>
          </cell>
          <cell r="K23">
            <v>1.022</v>
          </cell>
          <cell r="L23">
            <v>1.0209999999999999</v>
          </cell>
          <cell r="M23">
            <v>1.0209999999999999</v>
          </cell>
        </row>
        <row r="34">
          <cell r="D34">
            <v>4992</v>
          </cell>
          <cell r="E34">
            <v>2224.8000000000002</v>
          </cell>
          <cell r="F34">
            <v>2235.6000000000004</v>
          </cell>
          <cell r="G34">
            <v>2235.6000000000004</v>
          </cell>
          <cell r="H34">
            <v>2224.8000000000002</v>
          </cell>
          <cell r="I34">
            <v>2257.2000000000003</v>
          </cell>
          <cell r="J34">
            <v>2235.6000000000004</v>
          </cell>
          <cell r="K34">
            <v>2235.6000000000004</v>
          </cell>
          <cell r="L34">
            <v>2235.6000000000004</v>
          </cell>
          <cell r="M34">
            <v>2246.4</v>
          </cell>
        </row>
        <row r="35">
          <cell r="D35">
            <v>251</v>
          </cell>
          <cell r="E35">
            <v>249</v>
          </cell>
          <cell r="F35">
            <v>250</v>
          </cell>
          <cell r="G35">
            <v>250</v>
          </cell>
          <cell r="H35">
            <v>249</v>
          </cell>
          <cell r="I35">
            <v>252</v>
          </cell>
          <cell r="J35">
            <v>250</v>
          </cell>
          <cell r="K35">
            <v>250</v>
          </cell>
          <cell r="L35">
            <v>250</v>
          </cell>
          <cell r="M35">
            <v>251</v>
          </cell>
        </row>
        <row r="36">
          <cell r="D36">
            <v>26</v>
          </cell>
          <cell r="E36">
            <v>26</v>
          </cell>
          <cell r="F36">
            <v>26</v>
          </cell>
          <cell r="G36">
            <v>26</v>
          </cell>
          <cell r="H36">
            <v>26</v>
          </cell>
          <cell r="I36">
            <v>26</v>
          </cell>
          <cell r="J36">
            <v>26</v>
          </cell>
          <cell r="K36">
            <v>26</v>
          </cell>
          <cell r="L36">
            <v>26</v>
          </cell>
          <cell r="M36">
            <v>26</v>
          </cell>
        </row>
        <row r="37">
          <cell r="D37">
            <v>10</v>
          </cell>
          <cell r="E37">
            <v>10</v>
          </cell>
          <cell r="F37">
            <v>10</v>
          </cell>
          <cell r="G37">
            <v>10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</row>
        <row r="38">
          <cell r="D38">
            <v>7</v>
          </cell>
          <cell r="E38">
            <v>7</v>
          </cell>
          <cell r="F38">
            <v>7</v>
          </cell>
          <cell r="G38">
            <v>7</v>
          </cell>
          <cell r="H38">
            <v>7</v>
          </cell>
          <cell r="I38">
            <v>7</v>
          </cell>
          <cell r="J38">
            <v>7</v>
          </cell>
          <cell r="K38">
            <v>7</v>
          </cell>
          <cell r="L38">
            <v>7</v>
          </cell>
          <cell r="M38">
            <v>7</v>
          </cell>
        </row>
        <row r="39">
          <cell r="D39">
            <v>208</v>
          </cell>
          <cell r="E39">
            <v>206</v>
          </cell>
          <cell r="F39">
            <v>207</v>
          </cell>
          <cell r="G39">
            <v>207</v>
          </cell>
          <cell r="H39">
            <v>206</v>
          </cell>
          <cell r="I39">
            <v>209</v>
          </cell>
          <cell r="J39">
            <v>207</v>
          </cell>
          <cell r="K39">
            <v>207</v>
          </cell>
          <cell r="L39">
            <v>207</v>
          </cell>
          <cell r="M39">
            <v>208</v>
          </cell>
        </row>
        <row r="40">
          <cell r="D40">
            <v>24</v>
          </cell>
          <cell r="E40">
            <v>10.8</v>
          </cell>
          <cell r="F40">
            <v>10.800000000000002</v>
          </cell>
          <cell r="G40">
            <v>10.800000000000002</v>
          </cell>
          <cell r="H40">
            <v>10.8</v>
          </cell>
          <cell r="I40">
            <v>10.8</v>
          </cell>
          <cell r="J40">
            <v>10.800000000000002</v>
          </cell>
          <cell r="K40">
            <v>10.800000000000002</v>
          </cell>
          <cell r="L40">
            <v>10.800000000000002</v>
          </cell>
          <cell r="M40">
            <v>10.8</v>
          </cell>
        </row>
        <row r="41">
          <cell r="D41">
            <v>8</v>
          </cell>
          <cell r="E41">
            <v>8</v>
          </cell>
          <cell r="F41">
            <v>8</v>
          </cell>
          <cell r="G41">
            <v>8</v>
          </cell>
          <cell r="H41">
            <v>8</v>
          </cell>
          <cell r="I41">
            <v>8</v>
          </cell>
          <cell r="J41">
            <v>8</v>
          </cell>
          <cell r="K41">
            <v>8</v>
          </cell>
          <cell r="L41">
            <v>8</v>
          </cell>
          <cell r="M41">
            <v>8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5784-9F1A-479E-A480-A33B061B1EED}">
  <dimension ref="A2:N32"/>
  <sheetViews>
    <sheetView tabSelected="1" topLeftCell="A11" workbookViewId="0">
      <selection activeCell="O25" sqref="O25"/>
    </sheetView>
  </sheetViews>
  <sheetFormatPr defaultColWidth="9.1796875" defaultRowHeight="14.5" x14ac:dyDescent="0.35"/>
  <cols>
    <col min="1" max="1" width="16.7265625" style="33" customWidth="1"/>
    <col min="2" max="2" width="6.90625" style="4" customWidth="1"/>
    <col min="3" max="3" width="10.36328125" style="4" customWidth="1"/>
    <col min="4" max="4" width="9.26953125" style="4" customWidth="1"/>
    <col min="5" max="5" width="8.7265625" style="4" customWidth="1"/>
    <col min="6" max="6" width="9.36328125" style="4" customWidth="1"/>
    <col min="7" max="7" width="9.6328125" style="4" customWidth="1"/>
    <col min="8" max="8" width="9.453125" style="4" customWidth="1"/>
    <col min="9" max="9" width="8.453125" style="4" customWidth="1"/>
    <col min="10" max="10" width="8.7265625" style="4" customWidth="1"/>
    <col min="11" max="11" width="9.08984375" style="4" customWidth="1"/>
    <col min="12" max="12" width="8.90625" style="4" customWidth="1"/>
    <col min="13" max="13" width="10.453125" style="4" customWidth="1"/>
    <col min="14" max="14" width="12.81640625" style="4" customWidth="1"/>
    <col min="15" max="15" width="12.1796875" style="4" customWidth="1"/>
    <col min="16" max="16" width="11.1796875" style="4" customWidth="1"/>
    <col min="17" max="17" width="9" style="4" customWidth="1"/>
    <col min="18" max="18" width="11.453125" style="4" customWidth="1"/>
    <col min="19" max="16384" width="9.1796875" style="4"/>
  </cols>
  <sheetData>
    <row r="2" spans="1:14" x14ac:dyDescent="0.35">
      <c r="A2" s="1" t="s">
        <v>0</v>
      </c>
      <c r="B2" s="2">
        <v>2026</v>
      </c>
      <c r="C2" s="2">
        <v>2027</v>
      </c>
      <c r="D2" s="2">
        <v>2028</v>
      </c>
      <c r="E2" s="2">
        <v>2029</v>
      </c>
      <c r="F2" s="2">
        <v>2030</v>
      </c>
      <c r="G2" s="2">
        <v>2031</v>
      </c>
      <c r="H2" s="2">
        <v>2032</v>
      </c>
      <c r="I2" s="2">
        <v>2033</v>
      </c>
      <c r="J2" s="2">
        <v>2034</v>
      </c>
      <c r="K2" s="2">
        <v>2035</v>
      </c>
      <c r="L2" s="2">
        <v>2036</v>
      </c>
      <c r="M2" s="3" t="s">
        <v>1</v>
      </c>
    </row>
    <row r="3" spans="1:14" x14ac:dyDescent="0.35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24" thickBot="1" x14ac:dyDescent="0.4">
      <c r="A4" s="7" t="s">
        <v>24</v>
      </c>
      <c r="B4" s="8">
        <v>0</v>
      </c>
      <c r="C4" s="8">
        <f t="shared" ref="C4:L4" si="0">C6+C7+C8+C11</f>
        <v>871968.81850632851</v>
      </c>
      <c r="D4" s="8">
        <f t="shared" si="0"/>
        <v>542621.1184851185</v>
      </c>
      <c r="E4" s="8">
        <f t="shared" si="0"/>
        <v>524934.76530012931</v>
      </c>
      <c r="F4" s="8">
        <f t="shared" si="0"/>
        <v>543307.48208563391</v>
      </c>
      <c r="G4" s="8">
        <f t="shared" si="0"/>
        <v>561779.93647654529</v>
      </c>
      <c r="H4" s="8">
        <f t="shared" si="0"/>
        <v>574139.09507902956</v>
      </c>
      <c r="I4" s="8">
        <f t="shared" si="0"/>
        <v>586770.15517076803</v>
      </c>
      <c r="J4" s="8">
        <f t="shared" si="0"/>
        <v>599679.09858452494</v>
      </c>
      <c r="K4" s="8">
        <f t="shared" si="0"/>
        <v>612872.03875338461</v>
      </c>
      <c r="L4" s="8">
        <f t="shared" si="0"/>
        <v>625742.35156720551</v>
      </c>
      <c r="M4" s="8">
        <f>SUM(B4:L4)</f>
        <v>6043814.8600086682</v>
      </c>
    </row>
    <row r="5" spans="1:14" x14ac:dyDescent="0.35">
      <c r="A5" s="9" t="s">
        <v>2</v>
      </c>
      <c r="B5" s="10">
        <v>0</v>
      </c>
      <c r="C5" s="10">
        <f>CEM!C5+SMK!C5</f>
        <v>3.5</v>
      </c>
      <c r="D5" s="10">
        <f>CEM!D5+SMK!D5</f>
        <v>1.85</v>
      </c>
      <c r="E5" s="10">
        <f>CEM!E5+SMK!E5</f>
        <v>1.85</v>
      </c>
      <c r="F5" s="10">
        <f>CEM!F5+SMK!F5</f>
        <v>1.85</v>
      </c>
      <c r="G5" s="10">
        <f>CEM!G5+SMK!G5</f>
        <v>1.85</v>
      </c>
      <c r="H5" s="10">
        <f>CEM!H5+SMK!H5</f>
        <v>1.85</v>
      </c>
      <c r="I5" s="10">
        <f>CEM!I5+SMK!I5</f>
        <v>1.85</v>
      </c>
      <c r="J5" s="10">
        <f>CEM!J5+SMK!J5</f>
        <v>1.85</v>
      </c>
      <c r="K5" s="10">
        <f>CEM!K5+SMK!K5</f>
        <v>1.85</v>
      </c>
      <c r="L5" s="10">
        <f>CEM!L5+SMK!L5</f>
        <v>1.85</v>
      </c>
      <c r="M5" s="11"/>
    </row>
    <row r="6" spans="1:14" x14ac:dyDescent="0.35">
      <c r="A6" s="12" t="s">
        <v>3</v>
      </c>
      <c r="B6" s="10">
        <v>0</v>
      </c>
      <c r="C6" s="10">
        <f>CEM!C6+SMK!C6</f>
        <v>709552.39863129484</v>
      </c>
      <c r="D6" s="10">
        <f>CEM!D6+SMK!D6</f>
        <v>388925.94261548796</v>
      </c>
      <c r="E6" s="10">
        <f>CEM!E6+SMK!E6</f>
        <v>402538.35060702992</v>
      </c>
      <c r="F6" s="10">
        <f>CEM!F6+SMK!F6</f>
        <v>416627.19287827599</v>
      </c>
      <c r="G6" s="10">
        <f>CEM!G6+SMK!G6</f>
        <v>430792.51743613731</v>
      </c>
      <c r="H6" s="10">
        <f>CEM!H6+SMK!H6</f>
        <v>440269.95281973243</v>
      </c>
      <c r="I6" s="10">
        <f>CEM!I6+SMK!I6</f>
        <v>449955.89178176649</v>
      </c>
      <c r="J6" s="10">
        <f>CEM!J6+SMK!J6</f>
        <v>459854.92140096537</v>
      </c>
      <c r="K6" s="10">
        <f>CEM!K6+SMK!K6</f>
        <v>469971.7296717866</v>
      </c>
      <c r="L6" s="10">
        <f>CEM!L6+SMK!L6</f>
        <v>479841.13599489408</v>
      </c>
      <c r="M6" s="11">
        <f>SUM(B6:L6)</f>
        <v>4648330.0338373706</v>
      </c>
    </row>
    <row r="7" spans="1:14" x14ac:dyDescent="0.35">
      <c r="A7" s="13" t="s">
        <v>4</v>
      </c>
      <c r="B7" s="10">
        <v>0</v>
      </c>
      <c r="C7" s="10">
        <f>CEM!C7+SMK!C7</f>
        <v>15939.587812110167</v>
      </c>
      <c r="D7" s="10">
        <f>CEM!D7+SMK!D7</f>
        <v>62543.49617735549</v>
      </c>
      <c r="E7" s="10">
        <f>CEM!E7+SMK!E7</f>
        <v>34215.759801597553</v>
      </c>
      <c r="F7" s="10">
        <f>CEM!F7+SMK!F7</f>
        <v>35413.311394653458</v>
      </c>
      <c r="G7" s="10">
        <f>CEM!G7+SMK!G7</f>
        <v>36617.363982071678</v>
      </c>
      <c r="H7" s="10">
        <f>CEM!H7+SMK!H7</f>
        <v>37422.945989677253</v>
      </c>
      <c r="I7" s="10">
        <f>CEM!I7+SMK!I7</f>
        <v>38246.250801450158</v>
      </c>
      <c r="J7" s="10">
        <f>CEM!J7+SMK!J7</f>
        <v>39087.668319082062</v>
      </c>
      <c r="K7" s="10">
        <f>CEM!K7+SMK!K7</f>
        <v>39947.597022101865</v>
      </c>
      <c r="L7" s="10">
        <f>CEM!L7+SMK!L7</f>
        <v>40786.496559565996</v>
      </c>
      <c r="M7" s="11">
        <f t="shared" ref="M7:M11" si="1">SUM(B7:L7)</f>
        <v>380220.47785966564</v>
      </c>
    </row>
    <row r="8" spans="1:14" x14ac:dyDescent="0.35">
      <c r="A8" s="14" t="s">
        <v>5</v>
      </c>
      <c r="B8" s="10">
        <v>0</v>
      </c>
      <c r="C8" s="10">
        <f>CEM!C8+SMK!C8</f>
        <v>135594.45226627239</v>
      </c>
      <c r="D8" s="10">
        <f>CEM!D8+SMK!D8</f>
        <v>84379.638110382424</v>
      </c>
      <c r="E8" s="10">
        <f>CEM!E8+SMK!E8</f>
        <v>81629.343235372464</v>
      </c>
      <c r="F8" s="10">
        <f>CEM!F8+SMK!F8</f>
        <v>84486.370248610503</v>
      </c>
      <c r="G8" s="10">
        <f>CEM!G8+SMK!G8</f>
        <v>87358.906837063259</v>
      </c>
      <c r="H8" s="10">
        <f>CEM!H8+SMK!H8</f>
        <v>89280.802787478664</v>
      </c>
      <c r="I8" s="10">
        <f>CEM!I8+SMK!I8</f>
        <v>91244.980448803195</v>
      </c>
      <c r="J8" s="10">
        <f>CEM!J8+SMK!J8</f>
        <v>93252.370018676855</v>
      </c>
      <c r="K8" s="10">
        <f>CEM!K8+SMK!K8</f>
        <v>95303.922159087742</v>
      </c>
      <c r="L8" s="10">
        <f>CEM!L8+SMK!L8</f>
        <v>97305.304524428575</v>
      </c>
      <c r="M8" s="11">
        <f t="shared" si="1"/>
        <v>939836.09063617606</v>
      </c>
    </row>
    <row r="9" spans="1:14" hidden="1" x14ac:dyDescent="0.35">
      <c r="A9" s="15" t="s">
        <v>6</v>
      </c>
      <c r="B9" s="10">
        <v>0</v>
      </c>
      <c r="C9" s="10">
        <f>CEM!C9+SMK!C9</f>
        <v>117819.89859840897</v>
      </c>
      <c r="D9" s="10">
        <f>CEM!D9+SMK!D9</f>
        <v>73318.636859957769</v>
      </c>
      <c r="E9" s="10">
        <f>CEM!E9+SMK!E9</f>
        <v>70928.867530361094</v>
      </c>
      <c r="F9" s="10">
        <f>CEM!F9+SMK!F9</f>
        <v>73411.377893923738</v>
      </c>
      <c r="G9" s="10">
        <f>CEM!G9+SMK!G9</f>
        <v>75907.364742317135</v>
      </c>
      <c r="H9" s="10">
        <f>CEM!H9+SMK!H9</f>
        <v>77577.326766648126</v>
      </c>
      <c r="I9" s="10">
        <f>CEM!I9+SMK!I9</f>
        <v>79284.027955514379</v>
      </c>
      <c r="J9" s="10">
        <f>CEM!J9+SMK!J9</f>
        <v>81028.276570535701</v>
      </c>
      <c r="K9" s="10">
        <f>CEM!K9+SMK!K9</f>
        <v>82810.898655087483</v>
      </c>
      <c r="L9" s="10">
        <f>CEM!L9+SMK!L9</f>
        <v>84549.927526844316</v>
      </c>
      <c r="M9" s="11">
        <f t="shared" si="1"/>
        <v>816636.60309959867</v>
      </c>
    </row>
    <row r="10" spans="1:14" hidden="1" x14ac:dyDescent="0.35">
      <c r="A10" s="15" t="s">
        <v>7</v>
      </c>
      <c r="B10" s="10">
        <v>0</v>
      </c>
      <c r="C10" s="10">
        <f>CEM!C10+SMK!C10</f>
        <v>17774.553667863423</v>
      </c>
      <c r="D10" s="10">
        <f>CEM!D10+SMK!D10</f>
        <v>11061.001250424664</v>
      </c>
      <c r="E10" s="10">
        <f>CEM!E10+SMK!E10</f>
        <v>10700.475705011373</v>
      </c>
      <c r="F10" s="10">
        <f>CEM!F10+SMK!F10</f>
        <v>11074.992354686772</v>
      </c>
      <c r="G10" s="10">
        <f>CEM!G10+SMK!G10</f>
        <v>11451.542094746121</v>
      </c>
      <c r="H10" s="10">
        <f>CEM!H10+SMK!H10</f>
        <v>11703.476020830536</v>
      </c>
      <c r="I10" s="10">
        <f>CEM!I10+SMK!I10</f>
        <v>11960.952493288809</v>
      </c>
      <c r="J10" s="10">
        <f>CEM!J10+SMK!J10</f>
        <v>12224.093448141162</v>
      </c>
      <c r="K10" s="10">
        <f>CEM!K10+SMK!K10</f>
        <v>12493.023504000268</v>
      </c>
      <c r="L10" s="10">
        <f>CEM!L10+SMK!L10</f>
        <v>12755.37699758427</v>
      </c>
      <c r="M10" s="11">
        <f t="shared" si="1"/>
        <v>123199.48753657741</v>
      </c>
    </row>
    <row r="11" spans="1:14" ht="15" thickBot="1" x14ac:dyDescent="0.4">
      <c r="A11" s="17" t="s">
        <v>8</v>
      </c>
      <c r="B11" s="10">
        <v>0</v>
      </c>
      <c r="C11" s="10">
        <f>CEM!C11+SMK!C11</f>
        <v>10882.379796651074</v>
      </c>
      <c r="D11" s="10">
        <f>CEM!D11+SMK!D11</f>
        <v>6772.0415818926513</v>
      </c>
      <c r="E11" s="10">
        <f>CEM!E11+SMK!E11</f>
        <v>6551.3116561294119</v>
      </c>
      <c r="F11" s="10">
        <f>CEM!F11+SMK!F11</f>
        <v>6780.6075640939416</v>
      </c>
      <c r="G11" s="10">
        <f>CEM!G11+SMK!G11</f>
        <v>7011.1482212731344</v>
      </c>
      <c r="H11" s="10">
        <f>CEM!H11+SMK!H11</f>
        <v>7165.3934821411449</v>
      </c>
      <c r="I11" s="10">
        <f>CEM!I11+SMK!I11</f>
        <v>7323.0321387482491</v>
      </c>
      <c r="J11" s="10">
        <f>CEM!J11+SMK!J11</f>
        <v>7484.1388458007104</v>
      </c>
      <c r="K11" s="10">
        <f>CEM!K11+SMK!K11</f>
        <v>7648.7899004083265</v>
      </c>
      <c r="L11" s="10">
        <f>CEM!L11+SMK!L11</f>
        <v>7809.4144883169001</v>
      </c>
      <c r="M11" s="18">
        <f t="shared" si="1"/>
        <v>75428.257675455548</v>
      </c>
    </row>
    <row r="12" spans="1:14" ht="15" thickBot="1" x14ac:dyDescent="0.4">
      <c r="A12" s="19" t="s">
        <v>9</v>
      </c>
      <c r="B12" s="20">
        <v>0</v>
      </c>
      <c r="C12" s="20">
        <f>[1]ETATY!D23</f>
        <v>1.0369999999999999</v>
      </c>
      <c r="D12" s="20">
        <f>[1]ETATY!E23</f>
        <v>1.0349999999999999</v>
      </c>
      <c r="E12" s="20">
        <f>[1]ETATY!F23</f>
        <v>1.0349999999999999</v>
      </c>
      <c r="F12" s="20">
        <f>[1]ETATY!G23</f>
        <v>1.034</v>
      </c>
      <c r="G12" s="20">
        <f>[1]ETATY!H23</f>
        <v>1.022</v>
      </c>
      <c r="H12" s="20">
        <f>[1]ETATY!I23</f>
        <v>1.022</v>
      </c>
      <c r="I12" s="20">
        <f>[1]ETATY!J23</f>
        <v>1.022</v>
      </c>
      <c r="J12" s="20">
        <f>[1]ETATY!K23</f>
        <v>1.022</v>
      </c>
      <c r="K12" s="20">
        <f>[1]ETATY!L23</f>
        <v>1.0209999999999999</v>
      </c>
      <c r="L12" s="20">
        <f>[1]ETATY!M23</f>
        <v>1.0209999999999999</v>
      </c>
      <c r="M12" s="21"/>
    </row>
    <row r="13" spans="1:14" ht="24.5" thickBot="1" x14ac:dyDescent="0.4">
      <c r="A13" s="19" t="s">
        <v>10</v>
      </c>
      <c r="B13" s="22">
        <f>B4*B12</f>
        <v>0</v>
      </c>
      <c r="C13" s="22">
        <f t="shared" ref="C13:L13" si="2">C4*C12</f>
        <v>904231.66479106259</v>
      </c>
      <c r="D13" s="22">
        <f t="shared" si="2"/>
        <v>561612.85763209756</v>
      </c>
      <c r="E13" s="22">
        <f t="shared" si="2"/>
        <v>543307.48208563379</v>
      </c>
      <c r="F13" s="22">
        <f t="shared" si="2"/>
        <v>561779.93647654552</v>
      </c>
      <c r="G13" s="22">
        <f t="shared" si="2"/>
        <v>574139.09507902933</v>
      </c>
      <c r="H13" s="22">
        <f t="shared" si="2"/>
        <v>586770.15517076827</v>
      </c>
      <c r="I13" s="22">
        <f t="shared" si="2"/>
        <v>599679.09858452494</v>
      </c>
      <c r="J13" s="22">
        <f t="shared" si="2"/>
        <v>612872.03875338449</v>
      </c>
      <c r="K13" s="22">
        <f t="shared" si="2"/>
        <v>625742.35156720562</v>
      </c>
      <c r="L13" s="22">
        <f t="shared" si="2"/>
        <v>638882.94095011672</v>
      </c>
      <c r="M13" s="22">
        <f t="shared" ref="M13:M18" si="3">SUM(B13:L13)</f>
        <v>6209017.6210903702</v>
      </c>
    </row>
    <row r="14" spans="1:14" x14ac:dyDescent="0.35">
      <c r="A14" s="9" t="s">
        <v>11</v>
      </c>
      <c r="B14" s="23">
        <v>0</v>
      </c>
      <c r="C14" s="23">
        <f>CEM!C14+SMK!C14</f>
        <v>2745157.12</v>
      </c>
      <c r="D14" s="23">
        <f>CEM!D14+SMK!D14</f>
        <v>978868.8</v>
      </c>
      <c r="E14" s="23">
        <f>CEM!E14+SMK!E14</f>
        <v>982800</v>
      </c>
      <c r="F14" s="23">
        <f>CEM!F14+SMK!F14</f>
        <v>589680</v>
      </c>
      <c r="G14" s="23">
        <f>CEM!G14+SMK!G14</f>
        <v>587321.28</v>
      </c>
      <c r="H14" s="23">
        <f>CEM!H14+SMK!H14</f>
        <v>594397.44000000006</v>
      </c>
      <c r="I14" s="23">
        <f>CEM!I14+SMK!I14</f>
        <v>491400</v>
      </c>
      <c r="J14" s="23">
        <f>CEM!J14+SMK!J14</f>
        <v>491400</v>
      </c>
      <c r="K14" s="23">
        <f>CEM!K14+SMK!K14</f>
        <v>491400</v>
      </c>
      <c r="L14" s="23">
        <f>CEM!L14+SMK!L14</f>
        <v>493365.6</v>
      </c>
      <c r="M14" s="23">
        <f t="shared" si="3"/>
        <v>8445790.2400000002</v>
      </c>
      <c r="N14" s="36"/>
    </row>
    <row r="15" spans="1:14" ht="15" hidden="1" thickBot="1" x14ac:dyDescent="0.4">
      <c r="A15" s="7"/>
      <c r="B15" s="23">
        <f>CEM!B15+SMK!B15</f>
        <v>1486072.2239999999</v>
      </c>
      <c r="C15" s="23">
        <f>CEM!C15+SMK!C15</f>
        <v>2813786.048</v>
      </c>
      <c r="D15" s="23">
        <f>CEM!D15+SMK!D15</f>
        <v>1002361.6512000001</v>
      </c>
      <c r="E15" s="23">
        <f>CEM!E15+SMK!E15</f>
        <v>1006387.2000000001</v>
      </c>
      <c r="F15" s="23">
        <f>CEM!F15+SMK!F15</f>
        <v>602652.96</v>
      </c>
      <c r="G15" s="23">
        <f>CEM!G15+SMK!G15</f>
        <v>602004.31200000003</v>
      </c>
      <c r="H15" s="23">
        <f>CEM!H15+SMK!H15</f>
        <v>609257.37600000005</v>
      </c>
      <c r="I15" s="23">
        <f>CEM!I15+SMK!I15</f>
        <v>503684.99999999994</v>
      </c>
      <c r="J15" s="23">
        <f>CEM!J15+SMK!J15</f>
        <v>503684.99999999994</v>
      </c>
      <c r="K15" s="23">
        <f>CEM!K15+SMK!K15</f>
        <v>503684.99999999994</v>
      </c>
      <c r="L15" s="23">
        <f>CEM!L15+SMK!L15</f>
        <v>505699.73999999993</v>
      </c>
      <c r="M15" s="24">
        <f t="shared" si="3"/>
        <v>10139276.5112</v>
      </c>
      <c r="N15" s="36"/>
    </row>
    <row r="16" spans="1:14" ht="15" collapsed="1" thickBot="1" x14ac:dyDescent="0.4">
      <c r="A16" s="9" t="s">
        <v>12</v>
      </c>
      <c r="B16" s="23">
        <f>CEM!B16+SMK!B16</f>
        <v>0</v>
      </c>
      <c r="C16" s="23">
        <f>CEM!C16+SMK!C16</f>
        <v>2080000</v>
      </c>
      <c r="D16" s="23">
        <f>CEM!D16+SMK!D16</f>
        <v>130000</v>
      </c>
      <c r="E16" s="23">
        <f>CEM!E16+SMK!E16</f>
        <v>580000</v>
      </c>
      <c r="F16" s="23">
        <f>CEM!F16+SMK!F16</f>
        <v>130000</v>
      </c>
      <c r="G16" s="23">
        <f>CEM!G16+SMK!G16</f>
        <v>500000</v>
      </c>
      <c r="H16" s="23">
        <f>CEM!H16+SMK!H16</f>
        <v>130000</v>
      </c>
      <c r="I16" s="23">
        <f>CEM!I16+SMK!I16</f>
        <v>500000</v>
      </c>
      <c r="J16" s="23">
        <f>CEM!J16+SMK!J16</f>
        <v>1630000</v>
      </c>
      <c r="K16" s="23">
        <f>CEM!K16+SMK!K16</f>
        <v>500000</v>
      </c>
      <c r="L16" s="23">
        <f>CEM!L16+SMK!L16</f>
        <v>130000</v>
      </c>
      <c r="M16" s="23">
        <f t="shared" si="3"/>
        <v>6310000</v>
      </c>
    </row>
    <row r="17" spans="1:14" ht="15" hidden="1" thickBot="1" x14ac:dyDescent="0.4">
      <c r="A17" s="9"/>
      <c r="B17" s="25">
        <f>B16*B19</f>
        <v>0</v>
      </c>
      <c r="C17" s="25">
        <f t="shared" ref="C17:L17" si="4">C16*C19</f>
        <v>2132000</v>
      </c>
      <c r="D17" s="25">
        <f t="shared" si="4"/>
        <v>133120</v>
      </c>
      <c r="E17" s="25">
        <f t="shared" si="4"/>
        <v>593920</v>
      </c>
      <c r="F17" s="25">
        <f t="shared" si="4"/>
        <v>132860</v>
      </c>
      <c r="G17" s="25">
        <f t="shared" si="4"/>
        <v>512499.99999999994</v>
      </c>
      <c r="H17" s="25">
        <f t="shared" si="4"/>
        <v>133250</v>
      </c>
      <c r="I17" s="25">
        <f t="shared" si="4"/>
        <v>512499.99999999994</v>
      </c>
      <c r="J17" s="25">
        <f t="shared" si="4"/>
        <v>1670749.9999999998</v>
      </c>
      <c r="K17" s="25">
        <f t="shared" si="4"/>
        <v>512499.99999999994</v>
      </c>
      <c r="L17" s="25">
        <f t="shared" si="4"/>
        <v>133250</v>
      </c>
      <c r="M17" s="25">
        <f t="shared" si="3"/>
        <v>6466650</v>
      </c>
    </row>
    <row r="18" spans="1:14" ht="25.5" thickBot="1" x14ac:dyDescent="0.4">
      <c r="A18" s="26" t="s">
        <v>25</v>
      </c>
      <c r="B18" s="27">
        <f>B14+B16</f>
        <v>0</v>
      </c>
      <c r="C18" s="27">
        <f t="shared" ref="C18:L18" si="5">C14+C16</f>
        <v>4825157.12</v>
      </c>
      <c r="D18" s="27">
        <f t="shared" si="5"/>
        <v>1108868.8</v>
      </c>
      <c r="E18" s="27">
        <f t="shared" si="5"/>
        <v>1562800</v>
      </c>
      <c r="F18" s="27">
        <f t="shared" si="5"/>
        <v>719680</v>
      </c>
      <c r="G18" s="27">
        <f t="shared" si="5"/>
        <v>1087321.28</v>
      </c>
      <c r="H18" s="27">
        <f t="shared" si="5"/>
        <v>724397.44000000006</v>
      </c>
      <c r="I18" s="27">
        <f t="shared" si="5"/>
        <v>991400</v>
      </c>
      <c r="J18" s="27">
        <f t="shared" si="5"/>
        <v>2121400</v>
      </c>
      <c r="K18" s="27">
        <f t="shared" si="5"/>
        <v>991400</v>
      </c>
      <c r="L18" s="27">
        <f t="shared" si="5"/>
        <v>623365.6</v>
      </c>
      <c r="M18" s="27">
        <f t="shared" si="3"/>
        <v>14755790.239999998</v>
      </c>
    </row>
    <row r="19" spans="1:14" ht="15" thickBot="1" x14ac:dyDescent="0.4">
      <c r="A19" s="26" t="s">
        <v>13</v>
      </c>
      <c r="B19" s="20">
        <v>0</v>
      </c>
      <c r="C19" s="20">
        <f>[1]Założenia!F6/100</f>
        <v>1.0249999999999999</v>
      </c>
      <c r="D19" s="20">
        <f>[1]Założenia!G6/100</f>
        <v>1.024</v>
      </c>
      <c r="E19" s="20">
        <f>[1]Założenia!H6/100</f>
        <v>1.024</v>
      </c>
      <c r="F19" s="20">
        <f>[1]Założenia!I6/100</f>
        <v>1.022</v>
      </c>
      <c r="G19" s="20">
        <f>[1]Założenia!J6/100</f>
        <v>1.0249999999999999</v>
      </c>
      <c r="H19" s="20">
        <f>[1]Założenia!K6/100</f>
        <v>1.0249999999999999</v>
      </c>
      <c r="I19" s="20">
        <f>[1]Założenia!L6/100</f>
        <v>1.0249999999999999</v>
      </c>
      <c r="J19" s="20">
        <f>[1]Założenia!M6/100</f>
        <v>1.0249999999999999</v>
      </c>
      <c r="K19" s="20">
        <f>[1]Założenia!N6/100</f>
        <v>1.0249999999999999</v>
      </c>
      <c r="L19" s="20">
        <f>[1]Założenia!O6/100</f>
        <v>1.0249999999999999</v>
      </c>
      <c r="M19" s="28"/>
      <c r="N19" s="36"/>
    </row>
    <row r="20" spans="1:14" ht="37.5" thickBot="1" x14ac:dyDescent="0.4">
      <c r="A20" s="26" t="s">
        <v>26</v>
      </c>
      <c r="B20" s="27">
        <v>0</v>
      </c>
      <c r="C20" s="27">
        <f t="shared" ref="C20:L20" si="6">C18*C19</f>
        <v>4945786.0479999995</v>
      </c>
      <c r="D20" s="27">
        <f t="shared" si="6"/>
        <v>1135481.6512</v>
      </c>
      <c r="E20" s="27">
        <f t="shared" si="6"/>
        <v>1600307.2</v>
      </c>
      <c r="F20" s="27">
        <f t="shared" si="6"/>
        <v>735512.96</v>
      </c>
      <c r="G20" s="27">
        <f t="shared" si="6"/>
        <v>1114504.3119999999</v>
      </c>
      <c r="H20" s="27">
        <f t="shared" si="6"/>
        <v>742507.37600000005</v>
      </c>
      <c r="I20" s="27">
        <f t="shared" si="6"/>
        <v>1016184.9999999999</v>
      </c>
      <c r="J20" s="27">
        <f t="shared" si="6"/>
        <v>2174435</v>
      </c>
      <c r="K20" s="27">
        <f t="shared" si="6"/>
        <v>1016184.9999999999</v>
      </c>
      <c r="L20" s="27">
        <f t="shared" si="6"/>
        <v>638949.73999999987</v>
      </c>
      <c r="M20" s="27">
        <f>SUM(B20:L20)</f>
        <v>15119854.2872</v>
      </c>
    </row>
    <row r="21" spans="1:14" ht="26" x14ac:dyDescent="0.35">
      <c r="A21" s="38" t="s">
        <v>14</v>
      </c>
      <c r="B21" s="39">
        <f>B13+B20</f>
        <v>0</v>
      </c>
      <c r="C21" s="39">
        <f t="shared" ref="C21:K21" si="7">C13+C20</f>
        <v>5850017.712791062</v>
      </c>
      <c r="D21" s="39">
        <f t="shared" si="7"/>
        <v>1697094.5088320975</v>
      </c>
      <c r="E21" s="39">
        <f t="shared" si="7"/>
        <v>2143614.6820856337</v>
      </c>
      <c r="F21" s="39">
        <f t="shared" si="7"/>
        <v>1297292.8964765454</v>
      </c>
      <c r="G21" s="39">
        <f t="shared" si="7"/>
        <v>1688643.4070790294</v>
      </c>
      <c r="H21" s="39">
        <f t="shared" si="7"/>
        <v>1329277.5311707682</v>
      </c>
      <c r="I21" s="39">
        <f t="shared" si="7"/>
        <v>1615864.0985845248</v>
      </c>
      <c r="J21" s="39">
        <f t="shared" si="7"/>
        <v>2787307.0387533847</v>
      </c>
      <c r="K21" s="39">
        <f t="shared" si="7"/>
        <v>1641927.3515672055</v>
      </c>
      <c r="L21" s="39">
        <f>L13+L20</f>
        <v>1277832.6809501166</v>
      </c>
      <c r="M21" s="39">
        <f>M13+M20</f>
        <v>21328871.908290371</v>
      </c>
    </row>
    <row r="22" spans="1:14" x14ac:dyDescent="0.3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33"/>
    </row>
    <row r="23" spans="1:14" ht="15" thickBot="1" x14ac:dyDescent="0.4">
      <c r="A23" s="42" t="s">
        <v>0</v>
      </c>
      <c r="B23" s="40">
        <v>2026</v>
      </c>
      <c r="C23" s="40">
        <v>2027</v>
      </c>
      <c r="D23" s="40">
        <v>2028</v>
      </c>
      <c r="E23" s="40">
        <v>2029</v>
      </c>
      <c r="F23" s="40">
        <v>2030</v>
      </c>
      <c r="G23" s="40">
        <v>2031</v>
      </c>
      <c r="H23" s="40">
        <v>2032</v>
      </c>
      <c r="I23" s="40">
        <v>2033</v>
      </c>
      <c r="J23" s="40">
        <v>2034</v>
      </c>
      <c r="K23" s="40">
        <v>2035</v>
      </c>
      <c r="L23" s="40">
        <v>2036</v>
      </c>
    </row>
    <row r="24" spans="1:14" ht="39" x14ac:dyDescent="0.35">
      <c r="A24" s="5" t="s">
        <v>15</v>
      </c>
      <c r="B24" s="31">
        <v>0</v>
      </c>
      <c r="C24" s="31">
        <f>SMK!C24+CEM!C24</f>
        <v>5824</v>
      </c>
      <c r="D24" s="31">
        <f>SMK!D24+CEM!D24</f>
        <v>3048.8</v>
      </c>
      <c r="E24" s="31">
        <f>SMK!E24+CEM!E24</f>
        <v>3063.6000000000004</v>
      </c>
      <c r="F24" s="31">
        <f>SMK!F24+CEM!F24</f>
        <v>3063.6000000000004</v>
      </c>
      <c r="G24" s="31">
        <f>SMK!G24+CEM!G24</f>
        <v>3048.8</v>
      </c>
      <c r="H24" s="31">
        <f>SMK!H24+CEM!H24</f>
        <v>3093.2000000000003</v>
      </c>
      <c r="I24" s="31">
        <f>SMK!I24+CEM!I24</f>
        <v>3063.6000000000004</v>
      </c>
      <c r="J24" s="31">
        <f>SMK!J24+CEM!J24</f>
        <v>3063.6000000000004</v>
      </c>
      <c r="K24" s="31">
        <f>SMK!K24+CEM!K24</f>
        <v>3063.6000000000004</v>
      </c>
      <c r="L24" s="31">
        <f>SMK!L24+CEM!L24</f>
        <v>3078.4</v>
      </c>
    </row>
    <row r="25" spans="1:14" ht="20.5" customHeight="1" x14ac:dyDescent="0.35">
      <c r="A25" s="13" t="s">
        <v>16</v>
      </c>
      <c r="B25" s="32">
        <v>0</v>
      </c>
      <c r="C25" s="32">
        <f>[1]ETATY!D35</f>
        <v>251</v>
      </c>
      <c r="D25" s="32">
        <f>[1]ETATY!E35</f>
        <v>249</v>
      </c>
      <c r="E25" s="32">
        <f>[1]ETATY!F35</f>
        <v>250</v>
      </c>
      <c r="F25" s="32">
        <f>[1]ETATY!G35</f>
        <v>250</v>
      </c>
      <c r="G25" s="32">
        <f>[1]ETATY!H35</f>
        <v>249</v>
      </c>
      <c r="H25" s="32">
        <f>[1]ETATY!I35</f>
        <v>252</v>
      </c>
      <c r="I25" s="32">
        <f>[1]ETATY!J35</f>
        <v>250</v>
      </c>
      <c r="J25" s="32">
        <f>[1]ETATY!K35</f>
        <v>250</v>
      </c>
      <c r="K25" s="32">
        <f>[1]ETATY!L35</f>
        <v>250</v>
      </c>
      <c r="L25" s="32">
        <f>[1]ETATY!M35</f>
        <v>251</v>
      </c>
    </row>
    <row r="26" spans="1:14" ht="24" x14ac:dyDescent="0.35">
      <c r="A26" s="13" t="s">
        <v>17</v>
      </c>
      <c r="B26" s="32">
        <v>0</v>
      </c>
      <c r="C26" s="32">
        <f>[1]ETATY!D36</f>
        <v>26</v>
      </c>
      <c r="D26" s="32">
        <f>[1]ETATY!E36</f>
        <v>26</v>
      </c>
      <c r="E26" s="32">
        <f>[1]ETATY!F36</f>
        <v>26</v>
      </c>
      <c r="F26" s="32">
        <f>[1]ETATY!G36</f>
        <v>26</v>
      </c>
      <c r="G26" s="32">
        <f>[1]ETATY!H36</f>
        <v>26</v>
      </c>
      <c r="H26" s="32">
        <f>[1]ETATY!I36</f>
        <v>26</v>
      </c>
      <c r="I26" s="32">
        <f>[1]ETATY!J36</f>
        <v>26</v>
      </c>
      <c r="J26" s="32">
        <f>[1]ETATY!K36</f>
        <v>26</v>
      </c>
      <c r="K26" s="32">
        <f>[1]ETATY!L36</f>
        <v>26</v>
      </c>
      <c r="L26" s="32">
        <f>[1]ETATY!M36</f>
        <v>26</v>
      </c>
    </row>
    <row r="27" spans="1:14" ht="24" x14ac:dyDescent="0.35">
      <c r="A27" s="13" t="s">
        <v>18</v>
      </c>
      <c r="B27" s="32">
        <v>0</v>
      </c>
      <c r="C27" s="32">
        <f>[1]ETATY!D37</f>
        <v>10</v>
      </c>
      <c r="D27" s="32">
        <f>[1]ETATY!E37</f>
        <v>10</v>
      </c>
      <c r="E27" s="32">
        <f>[1]ETATY!F37</f>
        <v>10</v>
      </c>
      <c r="F27" s="32">
        <f>[1]ETATY!G37</f>
        <v>10</v>
      </c>
      <c r="G27" s="32">
        <f>[1]ETATY!H37</f>
        <v>10</v>
      </c>
      <c r="H27" s="32">
        <f>[1]ETATY!I37</f>
        <v>10</v>
      </c>
      <c r="I27" s="32">
        <f>[1]ETATY!J37</f>
        <v>10</v>
      </c>
      <c r="J27" s="32">
        <f>[1]ETATY!K37</f>
        <v>10</v>
      </c>
      <c r="K27" s="32">
        <f>[1]ETATY!L37</f>
        <v>10</v>
      </c>
      <c r="L27" s="32">
        <f>[1]ETATY!M37</f>
        <v>10</v>
      </c>
    </row>
    <row r="28" spans="1:14" ht="24" x14ac:dyDescent="0.35">
      <c r="A28" s="13" t="s">
        <v>19</v>
      </c>
      <c r="B28" s="32">
        <v>0</v>
      </c>
      <c r="C28" s="32">
        <f>[1]ETATY!D38</f>
        <v>7</v>
      </c>
      <c r="D28" s="32">
        <f>[1]ETATY!E38</f>
        <v>7</v>
      </c>
      <c r="E28" s="32">
        <f>[1]ETATY!F38</f>
        <v>7</v>
      </c>
      <c r="F28" s="32">
        <f>[1]ETATY!G38</f>
        <v>7</v>
      </c>
      <c r="G28" s="32">
        <f>[1]ETATY!H38</f>
        <v>7</v>
      </c>
      <c r="H28" s="32">
        <f>[1]ETATY!I38</f>
        <v>7</v>
      </c>
      <c r="I28" s="32">
        <f>[1]ETATY!J38</f>
        <v>7</v>
      </c>
      <c r="J28" s="32">
        <f>[1]ETATY!K38</f>
        <v>7</v>
      </c>
      <c r="K28" s="32">
        <f>[1]ETATY!L38</f>
        <v>7</v>
      </c>
      <c r="L28" s="32">
        <f>[1]ETATY!M38</f>
        <v>7</v>
      </c>
    </row>
    <row r="29" spans="1:14" ht="36" x14ac:dyDescent="0.35">
      <c r="A29" s="13" t="s">
        <v>20</v>
      </c>
      <c r="B29" s="32">
        <v>0</v>
      </c>
      <c r="C29" s="32">
        <f>[1]ETATY!D39</f>
        <v>208</v>
      </c>
      <c r="D29" s="32">
        <f>[1]ETATY!E39</f>
        <v>206</v>
      </c>
      <c r="E29" s="32">
        <f>[1]ETATY!F39</f>
        <v>207</v>
      </c>
      <c r="F29" s="32">
        <f>[1]ETATY!G39</f>
        <v>207</v>
      </c>
      <c r="G29" s="32">
        <f>[1]ETATY!H39</f>
        <v>206</v>
      </c>
      <c r="H29" s="32">
        <f>[1]ETATY!I39</f>
        <v>209</v>
      </c>
      <c r="I29" s="32">
        <f>[1]ETATY!J39</f>
        <v>207</v>
      </c>
      <c r="J29" s="32">
        <f>[1]ETATY!K39</f>
        <v>207</v>
      </c>
      <c r="K29" s="32">
        <f>[1]ETATY!L39</f>
        <v>207</v>
      </c>
      <c r="L29" s="32">
        <f>[1]ETATY!M39</f>
        <v>208</v>
      </c>
    </row>
    <row r="30" spans="1:14" ht="60" x14ac:dyDescent="0.35">
      <c r="A30" s="13" t="s">
        <v>21</v>
      </c>
      <c r="B30" s="32">
        <v>0</v>
      </c>
      <c r="C30" s="32">
        <f>SMK!C30+CEM!C30</f>
        <v>28</v>
      </c>
      <c r="D30" s="32">
        <f>SMK!D30+CEM!D30</f>
        <v>14.8</v>
      </c>
      <c r="E30" s="32">
        <f>SMK!E30+CEM!E30</f>
        <v>14.800000000000002</v>
      </c>
      <c r="F30" s="32">
        <f>SMK!F30+CEM!F30</f>
        <v>14.800000000000002</v>
      </c>
      <c r="G30" s="32">
        <f>SMK!G30+CEM!G30</f>
        <v>14.8</v>
      </c>
      <c r="H30" s="32">
        <f>SMK!H30+CEM!H30</f>
        <v>14.8</v>
      </c>
      <c r="I30" s="32">
        <f>SMK!I30+CEM!I30</f>
        <v>14.800000000000002</v>
      </c>
      <c r="J30" s="32">
        <f>SMK!J30+CEM!J30</f>
        <v>14.800000000000002</v>
      </c>
      <c r="K30" s="32">
        <f>SMK!K30+CEM!K30</f>
        <v>14.800000000000002</v>
      </c>
      <c r="L30" s="32">
        <f>SMK!L30+CEM!L30</f>
        <v>14.8</v>
      </c>
    </row>
    <row r="31" spans="1:14" ht="48.5" thickBot="1" x14ac:dyDescent="0.4">
      <c r="A31" s="13" t="s">
        <v>22</v>
      </c>
      <c r="B31" s="32">
        <v>0</v>
      </c>
      <c r="C31" s="32">
        <f>[1]ETATY!D41</f>
        <v>8</v>
      </c>
      <c r="D31" s="32">
        <f>[1]ETATY!E41</f>
        <v>8</v>
      </c>
      <c r="E31" s="32">
        <f>[1]ETATY!F41</f>
        <v>8</v>
      </c>
      <c r="F31" s="32">
        <f>[1]ETATY!G41</f>
        <v>8</v>
      </c>
      <c r="G31" s="32">
        <f>[1]ETATY!H41</f>
        <v>8</v>
      </c>
      <c r="H31" s="32">
        <f>[1]ETATY!I41</f>
        <v>8</v>
      </c>
      <c r="I31" s="32">
        <f>[1]ETATY!J41</f>
        <v>8</v>
      </c>
      <c r="J31" s="32">
        <f>[1]ETATY!K41</f>
        <v>8</v>
      </c>
      <c r="K31" s="32">
        <f>[1]ETATY!L41</f>
        <v>8</v>
      </c>
      <c r="L31" s="32">
        <f>[1]ETATY!M41</f>
        <v>8</v>
      </c>
    </row>
    <row r="32" spans="1:14" ht="52.5" thickBot="1" x14ac:dyDescent="0.4">
      <c r="A32" s="29" t="s">
        <v>23</v>
      </c>
      <c r="B32" s="37">
        <v>0</v>
      </c>
      <c r="C32" s="37">
        <f t="shared" ref="C32:L32" si="8">C30/C31</f>
        <v>3.5</v>
      </c>
      <c r="D32" s="37">
        <f t="shared" si="8"/>
        <v>1.85</v>
      </c>
      <c r="E32" s="37">
        <f t="shared" si="8"/>
        <v>1.8500000000000003</v>
      </c>
      <c r="F32" s="37">
        <f t="shared" si="8"/>
        <v>1.8500000000000003</v>
      </c>
      <c r="G32" s="37">
        <f t="shared" si="8"/>
        <v>1.85</v>
      </c>
      <c r="H32" s="37">
        <f t="shared" si="8"/>
        <v>1.85</v>
      </c>
      <c r="I32" s="37">
        <f t="shared" si="8"/>
        <v>1.8500000000000003</v>
      </c>
      <c r="J32" s="37">
        <f t="shared" si="8"/>
        <v>1.8500000000000003</v>
      </c>
      <c r="K32" s="37">
        <f t="shared" si="8"/>
        <v>1.8500000000000003</v>
      </c>
      <c r="L32" s="37">
        <f t="shared" si="8"/>
        <v>1.85</v>
      </c>
    </row>
  </sheetData>
  <pageMargins left="0.7" right="0.7" top="0.75" bottom="0.75" header="0.3" footer="0.3"/>
  <ignoredErrors>
    <ignoredError sqref="M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E4D3-3A1F-4351-BC32-768E62A2A01F}">
  <dimension ref="A2:N32"/>
  <sheetViews>
    <sheetView topLeftCell="B11" workbookViewId="0">
      <selection activeCell="N29" sqref="N29"/>
    </sheetView>
  </sheetViews>
  <sheetFormatPr defaultColWidth="9.26953125" defaultRowHeight="14.5" x14ac:dyDescent="0.35"/>
  <cols>
    <col min="1" max="1" width="38.26953125" style="33" customWidth="1"/>
    <col min="2" max="2" width="12.7265625" style="4" customWidth="1"/>
    <col min="3" max="4" width="12" style="4" customWidth="1"/>
    <col min="5" max="5" width="12.7265625" style="4" customWidth="1"/>
    <col min="6" max="9" width="12" style="4" customWidth="1"/>
    <col min="10" max="10" width="13.7265625" style="4" customWidth="1"/>
    <col min="11" max="12" width="12" style="4" customWidth="1"/>
    <col min="13" max="13" width="15.7265625" style="4" customWidth="1"/>
    <col min="14" max="14" width="12.7265625" style="4" customWidth="1"/>
    <col min="15" max="15" width="12.26953125" style="4" customWidth="1"/>
    <col min="16" max="16" width="11.26953125" style="4" customWidth="1"/>
    <col min="17" max="17" width="9" style="4" customWidth="1"/>
    <col min="18" max="18" width="11.453125" style="4" customWidth="1"/>
    <col min="19" max="16384" width="9.26953125" style="4"/>
  </cols>
  <sheetData>
    <row r="2" spans="1:13" x14ac:dyDescent="0.35">
      <c r="A2" s="1" t="s">
        <v>0</v>
      </c>
      <c r="B2" s="2">
        <v>2026</v>
      </c>
      <c r="C2" s="2">
        <v>2027</v>
      </c>
      <c r="D2" s="2">
        <v>2028</v>
      </c>
      <c r="E2" s="2">
        <v>2029</v>
      </c>
      <c r="F2" s="2">
        <v>2030</v>
      </c>
      <c r="G2" s="2">
        <v>2031</v>
      </c>
      <c r="H2" s="2">
        <v>2032</v>
      </c>
      <c r="I2" s="2">
        <v>2033</v>
      </c>
      <c r="J2" s="2">
        <v>2034</v>
      </c>
      <c r="K2" s="2">
        <v>2035</v>
      </c>
      <c r="L2" s="2">
        <v>2036</v>
      </c>
      <c r="M2" s="3" t="s">
        <v>1</v>
      </c>
    </row>
    <row r="3" spans="1:13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4" thickBot="1" x14ac:dyDescent="0.4">
      <c r="A4" s="7" t="s">
        <v>24</v>
      </c>
      <c r="B4" s="8">
        <v>0</v>
      </c>
      <c r="C4" s="8">
        <f t="shared" ref="C4:L4" si="0">C6+C7+C8+C11</f>
        <v>744960.89042042289</v>
      </c>
      <c r="D4" s="8">
        <f t="shared" si="0"/>
        <v>405544.53791320848</v>
      </c>
      <c r="E4" s="8">
        <f t="shared" si="0"/>
        <v>383060.50440820254</v>
      </c>
      <c r="F4" s="8">
        <f t="shared" si="0"/>
        <v>396467.62206248968</v>
      </c>
      <c r="G4" s="8">
        <f t="shared" si="0"/>
        <v>409947.52121261426</v>
      </c>
      <c r="H4" s="8">
        <f t="shared" si="0"/>
        <v>418966.36667929182</v>
      </c>
      <c r="I4" s="8">
        <f t="shared" si="0"/>
        <v>428183.62674623617</v>
      </c>
      <c r="J4" s="8">
        <f t="shared" si="0"/>
        <v>437603.6665346534</v>
      </c>
      <c r="K4" s="8">
        <f t="shared" si="0"/>
        <v>447230.94719841576</v>
      </c>
      <c r="L4" s="8">
        <f t="shared" si="0"/>
        <v>456622.79708958248</v>
      </c>
      <c r="M4" s="8">
        <f>SUM(B4:L4)</f>
        <v>4528588.4802651173</v>
      </c>
    </row>
    <row r="5" spans="1:13" x14ac:dyDescent="0.35">
      <c r="A5" s="9" t="s">
        <v>2</v>
      </c>
      <c r="B5" s="10">
        <v>0</v>
      </c>
      <c r="C5" s="10">
        <v>3</v>
      </c>
      <c r="D5" s="10">
        <v>1.35</v>
      </c>
      <c r="E5" s="10">
        <v>1.35</v>
      </c>
      <c r="F5" s="10">
        <v>1.35</v>
      </c>
      <c r="G5" s="10">
        <v>1.35</v>
      </c>
      <c r="H5" s="10">
        <v>1.35</v>
      </c>
      <c r="I5" s="10">
        <v>1.35</v>
      </c>
      <c r="J5" s="10">
        <v>1.35</v>
      </c>
      <c r="K5" s="10">
        <v>1.35</v>
      </c>
      <c r="L5" s="10">
        <v>1.35</v>
      </c>
      <c r="M5" s="11"/>
    </row>
    <row r="6" spans="1:13" x14ac:dyDescent="0.35">
      <c r="A6" s="12" t="s">
        <v>3</v>
      </c>
      <c r="B6" s="11">
        <v>0</v>
      </c>
      <c r="C6" s="11">
        <v>608187.77025539556</v>
      </c>
      <c r="D6" s="11">
        <v>283810.8229896804</v>
      </c>
      <c r="E6" s="11">
        <v>293744.20179431915</v>
      </c>
      <c r="F6" s="11">
        <v>304025.24885712034</v>
      </c>
      <c r="G6" s="11">
        <v>314362.10731826239</v>
      </c>
      <c r="H6" s="11">
        <v>321278.07367926423</v>
      </c>
      <c r="I6" s="11">
        <v>328346.19130020798</v>
      </c>
      <c r="J6" s="11">
        <v>335569.80750881258</v>
      </c>
      <c r="K6" s="11">
        <v>342952.34327400645</v>
      </c>
      <c r="L6" s="11">
        <v>350154.34248276055</v>
      </c>
      <c r="M6" s="11">
        <f>SUM(B6:L6)</f>
        <v>3482430.9094598298</v>
      </c>
    </row>
    <row r="7" spans="1:13" x14ac:dyDescent="0.35">
      <c r="A7" s="13" t="s">
        <v>4</v>
      </c>
      <c r="B7" s="11">
        <v>0</v>
      </c>
      <c r="C7" s="11">
        <v>11631.591106134447</v>
      </c>
      <c r="D7" s="11">
        <v>53608.711009161845</v>
      </c>
      <c r="E7" s="11">
        <v>24968.257152517133</v>
      </c>
      <c r="F7" s="11">
        <v>25842.146152855224</v>
      </c>
      <c r="G7" s="11">
        <v>26720.77912205231</v>
      </c>
      <c r="H7" s="11">
        <v>27308.636262737455</v>
      </c>
      <c r="I7" s="11">
        <v>27909.426260517685</v>
      </c>
      <c r="J7" s="11">
        <v>28523.433638249073</v>
      </c>
      <c r="K7" s="11">
        <v>29150.94917829055</v>
      </c>
      <c r="L7" s="11">
        <v>29763.119111034648</v>
      </c>
      <c r="M7" s="11">
        <f t="shared" ref="M7:M11" si="1">SUM(B7:L7)</f>
        <v>285427.04899355036</v>
      </c>
    </row>
    <row r="8" spans="1:13" x14ac:dyDescent="0.35">
      <c r="A8" s="14" t="s">
        <v>5</v>
      </c>
      <c r="B8" s="11">
        <v>0</v>
      </c>
      <c r="C8" s="11">
        <v>115844.23863846995</v>
      </c>
      <c r="D8" s="11">
        <v>63063.71090438361</v>
      </c>
      <c r="E8" s="11">
        <v>59567.358577163694</v>
      </c>
      <c r="F8" s="11">
        <v>61652.216127364431</v>
      </c>
      <c r="G8" s="11">
        <v>63748.391475694814</v>
      </c>
      <c r="H8" s="11">
        <v>65150.856088160115</v>
      </c>
      <c r="I8" s="11">
        <v>66584.174922099628</v>
      </c>
      <c r="J8" s="11">
        <v>68049.026770385826</v>
      </c>
      <c r="K8" s="11">
        <v>69546.105359334295</v>
      </c>
      <c r="L8" s="11">
        <v>71006.573571880319</v>
      </c>
      <c r="M8" s="11">
        <f t="shared" si="1"/>
        <v>704212.65243493672</v>
      </c>
    </row>
    <row r="9" spans="1:13" hidden="1" x14ac:dyDescent="0.35">
      <c r="A9" s="15" t="s">
        <v>6</v>
      </c>
      <c r="B9" s="16">
        <v>21450.94703198085</v>
      </c>
      <c r="C9" s="16">
        <v>100658.66428511246</v>
      </c>
      <c r="D9" s="16">
        <v>54796.932321411972</v>
      </c>
      <c r="E9" s="16">
        <v>51758.903332966205</v>
      </c>
      <c r="F9" s="16">
        <v>53570.464949620029</v>
      </c>
      <c r="G9" s="16">
        <v>55391.860757907103</v>
      </c>
      <c r="H9" s="16">
        <v>56610.481694581074</v>
      </c>
      <c r="I9" s="16">
        <v>57855.912291861845</v>
      </c>
      <c r="J9" s="16">
        <v>59128.742362282814</v>
      </c>
      <c r="K9" s="16">
        <v>60429.574694253024</v>
      </c>
      <c r="L9" s="16">
        <v>61698.595762832338</v>
      </c>
      <c r="M9" s="11">
        <f t="shared" si="1"/>
        <v>633351.07948480966</v>
      </c>
    </row>
    <row r="10" spans="1:13" hidden="1" x14ac:dyDescent="0.35">
      <c r="A10" s="15" t="s">
        <v>7</v>
      </c>
      <c r="B10" s="16">
        <v>3236.134250514353</v>
      </c>
      <c r="C10" s="16">
        <v>15185.574353357484</v>
      </c>
      <c r="D10" s="16">
        <v>8266.7785829716358</v>
      </c>
      <c r="E10" s="16">
        <v>7808.4552441974893</v>
      </c>
      <c r="F10" s="16">
        <v>8081.7511777444015</v>
      </c>
      <c r="G10" s="16">
        <v>8356.5307177877112</v>
      </c>
      <c r="H10" s="16">
        <v>8540.3743935790408</v>
      </c>
      <c r="I10" s="16">
        <v>8728.2626302377794</v>
      </c>
      <c r="J10" s="16">
        <v>8920.2844081030107</v>
      </c>
      <c r="K10" s="16">
        <v>9116.5306650812763</v>
      </c>
      <c r="L10" s="16">
        <v>9307.9778090479813</v>
      </c>
      <c r="M10" s="11">
        <f t="shared" si="1"/>
        <v>95548.654232622153</v>
      </c>
    </row>
    <row r="11" spans="1:13" ht="15" thickBot="1" x14ac:dyDescent="0.4">
      <c r="A11" s="17" t="s">
        <v>8</v>
      </c>
      <c r="B11" s="18">
        <v>0</v>
      </c>
      <c r="C11" s="18">
        <v>9297.290420422949</v>
      </c>
      <c r="D11" s="18">
        <v>5061.2930099826335</v>
      </c>
      <c r="E11" s="18">
        <v>4780.6868842025442</v>
      </c>
      <c r="F11" s="18">
        <v>4948.0109251496333</v>
      </c>
      <c r="G11" s="18">
        <v>5116.2432966047199</v>
      </c>
      <c r="H11" s="18">
        <v>5228.8006491300248</v>
      </c>
      <c r="I11" s="18">
        <v>5343.8342634108849</v>
      </c>
      <c r="J11" s="18">
        <v>5461.398617205924</v>
      </c>
      <c r="K11" s="18">
        <v>5581.5493867844543</v>
      </c>
      <c r="L11" s="18">
        <v>5698.7619239069272</v>
      </c>
      <c r="M11" s="18">
        <f t="shared" si="1"/>
        <v>56517.869376800692</v>
      </c>
    </row>
    <row r="12" spans="1:13" ht="15" thickBot="1" x14ac:dyDescent="0.4">
      <c r="A12" s="19" t="s">
        <v>9</v>
      </c>
      <c r="B12" s="20">
        <v>0</v>
      </c>
      <c r="C12" s="20">
        <f>[2]ETATY!D23</f>
        <v>1.0369999999999999</v>
      </c>
      <c r="D12" s="20">
        <f>[2]ETATY!E23</f>
        <v>1.0349999999999999</v>
      </c>
      <c r="E12" s="20">
        <f>[2]ETATY!F23</f>
        <v>1.0349999999999999</v>
      </c>
      <c r="F12" s="20">
        <f>[2]ETATY!G23</f>
        <v>1.034</v>
      </c>
      <c r="G12" s="20">
        <f>[2]ETATY!H23</f>
        <v>1.022</v>
      </c>
      <c r="H12" s="20">
        <f>[2]ETATY!I23</f>
        <v>1.022</v>
      </c>
      <c r="I12" s="20">
        <f>[2]ETATY!J23</f>
        <v>1.022</v>
      </c>
      <c r="J12" s="20">
        <f>[2]ETATY!K23</f>
        <v>1.022</v>
      </c>
      <c r="K12" s="20">
        <f>[2]ETATY!L23</f>
        <v>1.0209999999999999</v>
      </c>
      <c r="L12" s="20">
        <f>[2]ETATY!M23</f>
        <v>1.0209999999999999</v>
      </c>
      <c r="M12" s="21"/>
    </row>
    <row r="13" spans="1:13" ht="24.5" thickBot="1" x14ac:dyDescent="0.4">
      <c r="A13" s="19" t="s">
        <v>10</v>
      </c>
      <c r="B13" s="22">
        <v>0</v>
      </c>
      <c r="C13" s="22">
        <f t="shared" ref="C13:L13" si="2">C4*C12</f>
        <v>772524.44336597843</v>
      </c>
      <c r="D13" s="22">
        <f t="shared" si="2"/>
        <v>419738.59674017073</v>
      </c>
      <c r="E13" s="22">
        <f t="shared" si="2"/>
        <v>396467.62206248962</v>
      </c>
      <c r="F13" s="22">
        <f t="shared" si="2"/>
        <v>409947.52121261432</v>
      </c>
      <c r="G13" s="22">
        <f t="shared" si="2"/>
        <v>418966.36667929176</v>
      </c>
      <c r="H13" s="22">
        <f t="shared" si="2"/>
        <v>428183.62674623623</v>
      </c>
      <c r="I13" s="22">
        <f t="shared" si="2"/>
        <v>437603.6665346534</v>
      </c>
      <c r="J13" s="22">
        <f t="shared" si="2"/>
        <v>447230.94719841576</v>
      </c>
      <c r="K13" s="22">
        <f t="shared" si="2"/>
        <v>456622.79708958243</v>
      </c>
      <c r="L13" s="22">
        <f t="shared" si="2"/>
        <v>466211.8758284637</v>
      </c>
      <c r="M13" s="22">
        <f>SUM(B13:L13)</f>
        <v>4653497.4634578964</v>
      </c>
    </row>
    <row r="14" spans="1:13" x14ac:dyDescent="0.35">
      <c r="A14" s="34" t="s">
        <v>11</v>
      </c>
      <c r="B14" s="35">
        <v>0</v>
      </c>
      <c r="C14" s="35">
        <v>2725501.12</v>
      </c>
      <c r="D14" s="35">
        <v>978868.8</v>
      </c>
      <c r="E14" s="35">
        <v>982800</v>
      </c>
      <c r="F14" s="35">
        <v>589680</v>
      </c>
      <c r="G14" s="35">
        <v>587321.28</v>
      </c>
      <c r="H14" s="35">
        <v>594397.44000000006</v>
      </c>
      <c r="I14" s="35">
        <v>491400</v>
      </c>
      <c r="J14" s="35">
        <v>491400</v>
      </c>
      <c r="K14" s="35">
        <v>491400</v>
      </c>
      <c r="L14" s="35">
        <v>493365.6</v>
      </c>
      <c r="M14" s="35">
        <f>SUM(B14:L14)</f>
        <v>8426134.2400000002</v>
      </c>
    </row>
    <row r="15" spans="1:13" ht="15" hidden="1" thickBot="1" x14ac:dyDescent="0.4">
      <c r="A15" s="7"/>
      <c r="B15" s="24">
        <v>1228185.504</v>
      </c>
      <c r="C15" s="24">
        <v>2793638.648</v>
      </c>
      <c r="D15" s="24">
        <v>1002361.6512000001</v>
      </c>
      <c r="E15" s="24">
        <v>1006387.2000000001</v>
      </c>
      <c r="F15" s="24">
        <v>602652.96</v>
      </c>
      <c r="G15" s="24">
        <v>602004.31200000003</v>
      </c>
      <c r="H15" s="24">
        <v>609257.37600000005</v>
      </c>
      <c r="I15" s="24">
        <v>503684.99999999994</v>
      </c>
      <c r="J15" s="24">
        <v>503684.99999999994</v>
      </c>
      <c r="K15" s="24">
        <v>503684.99999999994</v>
      </c>
      <c r="L15" s="24">
        <v>505699.73999999993</v>
      </c>
      <c r="M15" s="24">
        <f>SUM(B15:L15)</f>
        <v>9861242.3912000004</v>
      </c>
    </row>
    <row r="16" spans="1:13" ht="15" collapsed="1" thickBot="1" x14ac:dyDescent="0.4">
      <c r="A16" s="9" t="s">
        <v>12</v>
      </c>
      <c r="B16" s="23">
        <v>0</v>
      </c>
      <c r="C16" s="23">
        <v>2080000</v>
      </c>
      <c r="D16" s="23">
        <v>130000</v>
      </c>
      <c r="E16" s="23">
        <v>580000</v>
      </c>
      <c r="F16" s="23">
        <v>130000</v>
      </c>
      <c r="G16" s="23">
        <v>500000</v>
      </c>
      <c r="H16" s="23">
        <v>130000</v>
      </c>
      <c r="I16" s="23">
        <v>500000</v>
      </c>
      <c r="J16" s="23">
        <v>1630000</v>
      </c>
      <c r="K16" s="23">
        <v>500000</v>
      </c>
      <c r="L16" s="23">
        <v>130000</v>
      </c>
      <c r="M16" s="23">
        <f>SUM(B16:L16)</f>
        <v>6310000</v>
      </c>
    </row>
    <row r="17" spans="1:14" ht="15" hidden="1" thickBot="1" x14ac:dyDescent="0.4">
      <c r="A17" s="9"/>
      <c r="B17" s="25">
        <f>B16*B19</f>
        <v>0</v>
      </c>
      <c r="C17" s="25">
        <f t="shared" ref="C17:L17" si="3">C16*C19</f>
        <v>2132000</v>
      </c>
      <c r="D17" s="25">
        <f t="shared" si="3"/>
        <v>133120</v>
      </c>
      <c r="E17" s="25">
        <f t="shared" si="3"/>
        <v>593920</v>
      </c>
      <c r="F17" s="25">
        <f t="shared" si="3"/>
        <v>132860</v>
      </c>
      <c r="G17" s="25">
        <f t="shared" si="3"/>
        <v>512499.99999999994</v>
      </c>
      <c r="H17" s="25">
        <f t="shared" si="3"/>
        <v>133250</v>
      </c>
      <c r="I17" s="25">
        <f t="shared" si="3"/>
        <v>512499.99999999994</v>
      </c>
      <c r="J17" s="25">
        <f t="shared" si="3"/>
        <v>1670749.9999999998</v>
      </c>
      <c r="K17" s="25">
        <f t="shared" si="3"/>
        <v>512499.99999999994</v>
      </c>
      <c r="L17" s="25">
        <f t="shared" si="3"/>
        <v>133250</v>
      </c>
      <c r="M17" s="25">
        <f t="shared" ref="M17" si="4">SUM(B17:K17)</f>
        <v>6333400</v>
      </c>
    </row>
    <row r="18" spans="1:14" ht="15" thickBot="1" x14ac:dyDescent="0.4">
      <c r="A18" s="26" t="s">
        <v>25</v>
      </c>
      <c r="B18" s="27">
        <v>0</v>
      </c>
      <c r="C18" s="27">
        <f t="shared" ref="C18:L18" si="5">C14+C16</f>
        <v>4805501.12</v>
      </c>
      <c r="D18" s="27">
        <f t="shared" si="5"/>
        <v>1108868.8</v>
      </c>
      <c r="E18" s="27">
        <f t="shared" si="5"/>
        <v>1562800</v>
      </c>
      <c r="F18" s="27">
        <f t="shared" si="5"/>
        <v>719680</v>
      </c>
      <c r="G18" s="27">
        <f t="shared" si="5"/>
        <v>1087321.28</v>
      </c>
      <c r="H18" s="27">
        <f t="shared" si="5"/>
        <v>724397.44000000006</v>
      </c>
      <c r="I18" s="27">
        <f t="shared" si="5"/>
        <v>991400</v>
      </c>
      <c r="J18" s="27">
        <f t="shared" si="5"/>
        <v>2121400</v>
      </c>
      <c r="K18" s="27">
        <f t="shared" si="5"/>
        <v>991400</v>
      </c>
      <c r="L18" s="27">
        <f t="shared" si="5"/>
        <v>623365.6</v>
      </c>
      <c r="M18" s="27">
        <f>SUM(B18:L18)</f>
        <v>14736134.239999998</v>
      </c>
    </row>
    <row r="19" spans="1:14" ht="15" thickBot="1" x14ac:dyDescent="0.4">
      <c r="A19" s="26" t="s">
        <v>13</v>
      </c>
      <c r="B19" s="20">
        <v>0</v>
      </c>
      <c r="C19" s="20">
        <f>[2]Założenia!F6/100</f>
        <v>1.0249999999999999</v>
      </c>
      <c r="D19" s="20">
        <f>[2]Założenia!G6/100</f>
        <v>1.024</v>
      </c>
      <c r="E19" s="20">
        <f>[2]Założenia!H6/100</f>
        <v>1.024</v>
      </c>
      <c r="F19" s="20">
        <f>[2]Założenia!I6/100</f>
        <v>1.022</v>
      </c>
      <c r="G19" s="20">
        <f>[2]Założenia!J6/100</f>
        <v>1.0249999999999999</v>
      </c>
      <c r="H19" s="20">
        <f>[2]Założenia!K6/100</f>
        <v>1.0249999999999999</v>
      </c>
      <c r="I19" s="20">
        <f>[2]Założenia!L6/100</f>
        <v>1.0249999999999999</v>
      </c>
      <c r="J19" s="20">
        <f>[2]Założenia!M6/100</f>
        <v>1.0249999999999999</v>
      </c>
      <c r="K19" s="20">
        <f>[2]Założenia!N6/100</f>
        <v>1.0249999999999999</v>
      </c>
      <c r="L19" s="20">
        <f>[2]Założenia!O6/100</f>
        <v>1.0249999999999999</v>
      </c>
      <c r="M19" s="28"/>
    </row>
    <row r="20" spans="1:14" ht="25.5" thickBot="1" x14ac:dyDescent="0.4">
      <c r="A20" s="26" t="s">
        <v>26</v>
      </c>
      <c r="B20" s="27">
        <f t="shared" ref="B20:L20" si="6">B18*B19</f>
        <v>0</v>
      </c>
      <c r="C20" s="27">
        <f t="shared" si="6"/>
        <v>4925638.648</v>
      </c>
      <c r="D20" s="27">
        <f t="shared" si="6"/>
        <v>1135481.6512</v>
      </c>
      <c r="E20" s="27">
        <f t="shared" si="6"/>
        <v>1600307.2</v>
      </c>
      <c r="F20" s="27">
        <f t="shared" si="6"/>
        <v>735512.96</v>
      </c>
      <c r="G20" s="27">
        <f t="shared" si="6"/>
        <v>1114504.3119999999</v>
      </c>
      <c r="H20" s="27">
        <f t="shared" si="6"/>
        <v>742507.37600000005</v>
      </c>
      <c r="I20" s="27">
        <f t="shared" si="6"/>
        <v>1016184.9999999999</v>
      </c>
      <c r="J20" s="27">
        <f t="shared" si="6"/>
        <v>2174435</v>
      </c>
      <c r="K20" s="27">
        <f t="shared" si="6"/>
        <v>1016184.9999999999</v>
      </c>
      <c r="L20" s="27">
        <f t="shared" si="6"/>
        <v>638949.73999999987</v>
      </c>
      <c r="M20" s="27">
        <f>SUM(B20:L20)</f>
        <v>15099706.887200002</v>
      </c>
    </row>
    <row r="21" spans="1:14" ht="26.5" thickBot="1" x14ac:dyDescent="0.4">
      <c r="A21" s="29" t="s">
        <v>14</v>
      </c>
      <c r="B21" s="30">
        <f>B13+B20</f>
        <v>0</v>
      </c>
      <c r="C21" s="30">
        <f t="shared" ref="C21:L21" si="7">C13+C20</f>
        <v>5698163.0913659781</v>
      </c>
      <c r="D21" s="30">
        <f t="shared" si="7"/>
        <v>1555220.2479401706</v>
      </c>
      <c r="E21" s="30">
        <f t="shared" si="7"/>
        <v>1996774.8220624896</v>
      </c>
      <c r="F21" s="30">
        <f t="shared" si="7"/>
        <v>1145460.4812126143</v>
      </c>
      <c r="G21" s="30">
        <f t="shared" si="7"/>
        <v>1533470.6786792916</v>
      </c>
      <c r="H21" s="30">
        <f t="shared" si="7"/>
        <v>1170691.0027462363</v>
      </c>
      <c r="I21" s="30">
        <f t="shared" si="7"/>
        <v>1453788.6665346534</v>
      </c>
      <c r="J21" s="30">
        <f t="shared" si="7"/>
        <v>2621665.9471984156</v>
      </c>
      <c r="K21" s="30">
        <f t="shared" si="7"/>
        <v>1472807.7970895823</v>
      </c>
      <c r="L21" s="30">
        <f t="shared" si="7"/>
        <v>1105161.6158284636</v>
      </c>
      <c r="M21" s="30">
        <f>M13+M20</f>
        <v>19753204.350657899</v>
      </c>
      <c r="N21" s="36"/>
    </row>
    <row r="23" spans="1:14" ht="15" thickBot="1" x14ac:dyDescent="0.4">
      <c r="A23" s="2" t="s">
        <v>0</v>
      </c>
      <c r="B23" s="2">
        <v>2026</v>
      </c>
      <c r="C23" s="2">
        <v>2027</v>
      </c>
      <c r="D23" s="2">
        <v>2028</v>
      </c>
      <c r="E23" s="2">
        <v>2029</v>
      </c>
      <c r="F23" s="2">
        <v>2030</v>
      </c>
      <c r="G23" s="2">
        <v>2031</v>
      </c>
      <c r="H23" s="2">
        <v>2032</v>
      </c>
      <c r="I23" s="2">
        <v>2033</v>
      </c>
      <c r="J23" s="2">
        <v>2034</v>
      </c>
      <c r="K23" s="2">
        <v>2035</v>
      </c>
      <c r="L23" s="2">
        <v>2036</v>
      </c>
    </row>
    <row r="24" spans="1:14" x14ac:dyDescent="0.35">
      <c r="A24" s="5" t="s">
        <v>15</v>
      </c>
      <c r="B24" s="31">
        <v>0</v>
      </c>
      <c r="C24" s="31">
        <f>[2]ETATY!D34</f>
        <v>4992</v>
      </c>
      <c r="D24" s="31">
        <f>[2]ETATY!E34</f>
        <v>2224.8000000000002</v>
      </c>
      <c r="E24" s="31">
        <f>[2]ETATY!F34</f>
        <v>2235.6000000000004</v>
      </c>
      <c r="F24" s="31">
        <f>[2]ETATY!G34</f>
        <v>2235.6000000000004</v>
      </c>
      <c r="G24" s="31">
        <f>[2]ETATY!H34</f>
        <v>2224.8000000000002</v>
      </c>
      <c r="H24" s="31">
        <f>[2]ETATY!I34</f>
        <v>2257.2000000000003</v>
      </c>
      <c r="I24" s="31">
        <f>[2]ETATY!J34</f>
        <v>2235.6000000000004</v>
      </c>
      <c r="J24" s="31">
        <f>[2]ETATY!K34</f>
        <v>2235.6000000000004</v>
      </c>
      <c r="K24" s="31">
        <f>[2]ETATY!L34</f>
        <v>2235.6000000000004</v>
      </c>
      <c r="L24" s="31">
        <f>[2]ETATY!M34</f>
        <v>2246.4</v>
      </c>
    </row>
    <row r="25" spans="1:14" x14ac:dyDescent="0.35">
      <c r="A25" s="13" t="s">
        <v>16</v>
      </c>
      <c r="B25" s="32">
        <v>0</v>
      </c>
      <c r="C25" s="32">
        <f>[2]ETATY!D35</f>
        <v>251</v>
      </c>
      <c r="D25" s="32">
        <f>[2]ETATY!E35</f>
        <v>249</v>
      </c>
      <c r="E25" s="32">
        <f>[2]ETATY!F35</f>
        <v>250</v>
      </c>
      <c r="F25" s="32">
        <f>[2]ETATY!G35</f>
        <v>250</v>
      </c>
      <c r="G25" s="32">
        <f>[2]ETATY!H35</f>
        <v>249</v>
      </c>
      <c r="H25" s="32">
        <f>[2]ETATY!I35</f>
        <v>252</v>
      </c>
      <c r="I25" s="32">
        <f>[2]ETATY!J35</f>
        <v>250</v>
      </c>
      <c r="J25" s="32">
        <f>[2]ETATY!K35</f>
        <v>250</v>
      </c>
      <c r="K25" s="32">
        <f>[2]ETATY!L35</f>
        <v>250</v>
      </c>
      <c r="L25" s="32">
        <f>[2]ETATY!M35</f>
        <v>251</v>
      </c>
    </row>
    <row r="26" spans="1:14" x14ac:dyDescent="0.35">
      <c r="A26" s="13" t="s">
        <v>17</v>
      </c>
      <c r="B26" s="32">
        <v>0</v>
      </c>
      <c r="C26" s="32">
        <f>[2]ETATY!D36</f>
        <v>26</v>
      </c>
      <c r="D26" s="32">
        <f>[2]ETATY!E36</f>
        <v>26</v>
      </c>
      <c r="E26" s="32">
        <f>[2]ETATY!F36</f>
        <v>26</v>
      </c>
      <c r="F26" s="32">
        <f>[2]ETATY!G36</f>
        <v>26</v>
      </c>
      <c r="G26" s="32">
        <f>[2]ETATY!H36</f>
        <v>26</v>
      </c>
      <c r="H26" s="32">
        <f>[2]ETATY!I36</f>
        <v>26</v>
      </c>
      <c r="I26" s="32">
        <f>[2]ETATY!J36</f>
        <v>26</v>
      </c>
      <c r="J26" s="32">
        <f>[2]ETATY!K36</f>
        <v>26</v>
      </c>
      <c r="K26" s="32">
        <f>[2]ETATY!L36</f>
        <v>26</v>
      </c>
      <c r="L26" s="32">
        <f>[2]ETATY!M36</f>
        <v>26</v>
      </c>
    </row>
    <row r="27" spans="1:14" x14ac:dyDescent="0.35">
      <c r="A27" s="13" t="s">
        <v>18</v>
      </c>
      <c r="B27" s="32">
        <v>0</v>
      </c>
      <c r="C27" s="32">
        <f>[2]ETATY!D37</f>
        <v>10</v>
      </c>
      <c r="D27" s="32">
        <f>[2]ETATY!E37</f>
        <v>10</v>
      </c>
      <c r="E27" s="32">
        <f>[2]ETATY!F37</f>
        <v>10</v>
      </c>
      <c r="F27" s="32">
        <f>[2]ETATY!G37</f>
        <v>10</v>
      </c>
      <c r="G27" s="32">
        <f>[2]ETATY!H37</f>
        <v>10</v>
      </c>
      <c r="H27" s="32">
        <f>[2]ETATY!I37</f>
        <v>10</v>
      </c>
      <c r="I27" s="32">
        <f>[2]ETATY!J37</f>
        <v>10</v>
      </c>
      <c r="J27" s="32">
        <f>[2]ETATY!K37</f>
        <v>10</v>
      </c>
      <c r="K27" s="32">
        <f>[2]ETATY!L37</f>
        <v>10</v>
      </c>
      <c r="L27" s="32">
        <f>[2]ETATY!M37</f>
        <v>10</v>
      </c>
    </row>
    <row r="28" spans="1:14" x14ac:dyDescent="0.35">
      <c r="A28" s="13" t="s">
        <v>19</v>
      </c>
      <c r="B28" s="32">
        <v>0</v>
      </c>
      <c r="C28" s="32">
        <f>[2]ETATY!D38</f>
        <v>7</v>
      </c>
      <c r="D28" s="32">
        <f>[2]ETATY!E38</f>
        <v>7</v>
      </c>
      <c r="E28" s="32">
        <f>[2]ETATY!F38</f>
        <v>7</v>
      </c>
      <c r="F28" s="32">
        <f>[2]ETATY!G38</f>
        <v>7</v>
      </c>
      <c r="G28" s="32">
        <f>[2]ETATY!H38</f>
        <v>7</v>
      </c>
      <c r="H28" s="32">
        <f>[2]ETATY!I38</f>
        <v>7</v>
      </c>
      <c r="I28" s="32">
        <f>[2]ETATY!J38</f>
        <v>7</v>
      </c>
      <c r="J28" s="32">
        <f>[2]ETATY!K38</f>
        <v>7</v>
      </c>
      <c r="K28" s="32">
        <f>[2]ETATY!L38</f>
        <v>7</v>
      </c>
      <c r="L28" s="32">
        <f>[2]ETATY!M38</f>
        <v>7</v>
      </c>
    </row>
    <row r="29" spans="1:14" ht="24" x14ac:dyDescent="0.35">
      <c r="A29" s="13" t="s">
        <v>20</v>
      </c>
      <c r="B29" s="32">
        <v>0</v>
      </c>
      <c r="C29" s="32">
        <f>[2]ETATY!D39</f>
        <v>208</v>
      </c>
      <c r="D29" s="32">
        <f>[2]ETATY!E39</f>
        <v>206</v>
      </c>
      <c r="E29" s="32">
        <f>[2]ETATY!F39</f>
        <v>207</v>
      </c>
      <c r="F29" s="32">
        <f>[2]ETATY!G39</f>
        <v>207</v>
      </c>
      <c r="G29" s="32">
        <f>[2]ETATY!H39</f>
        <v>206</v>
      </c>
      <c r="H29" s="32">
        <f>[2]ETATY!I39</f>
        <v>209</v>
      </c>
      <c r="I29" s="32">
        <f>[2]ETATY!J39</f>
        <v>207</v>
      </c>
      <c r="J29" s="32">
        <f>[2]ETATY!K39</f>
        <v>207</v>
      </c>
      <c r="K29" s="32">
        <f>[2]ETATY!L39</f>
        <v>207</v>
      </c>
      <c r="L29" s="32">
        <f>[2]ETATY!M39</f>
        <v>208</v>
      </c>
    </row>
    <row r="30" spans="1:14" ht="24" x14ac:dyDescent="0.35">
      <c r="A30" s="13" t="s">
        <v>21</v>
      </c>
      <c r="B30" s="32">
        <v>0</v>
      </c>
      <c r="C30" s="32">
        <f>[2]ETATY!D40</f>
        <v>24</v>
      </c>
      <c r="D30" s="32">
        <f>[2]ETATY!E40</f>
        <v>10.8</v>
      </c>
      <c r="E30" s="32">
        <f>[2]ETATY!F40</f>
        <v>10.800000000000002</v>
      </c>
      <c r="F30" s="32">
        <f>[2]ETATY!G40</f>
        <v>10.800000000000002</v>
      </c>
      <c r="G30" s="32">
        <f>[2]ETATY!H40</f>
        <v>10.8</v>
      </c>
      <c r="H30" s="32">
        <f>[2]ETATY!I40</f>
        <v>10.8</v>
      </c>
      <c r="I30" s="32">
        <f>[2]ETATY!J40</f>
        <v>10.800000000000002</v>
      </c>
      <c r="J30" s="32">
        <f>[2]ETATY!K40</f>
        <v>10.800000000000002</v>
      </c>
      <c r="K30" s="32">
        <f>[2]ETATY!L40</f>
        <v>10.800000000000002</v>
      </c>
      <c r="L30" s="32">
        <f>[2]ETATY!M40</f>
        <v>10.8</v>
      </c>
    </row>
    <row r="31" spans="1:14" ht="24.5" thickBot="1" x14ac:dyDescent="0.4">
      <c r="A31" s="13" t="s">
        <v>22</v>
      </c>
      <c r="B31" s="32">
        <v>0</v>
      </c>
      <c r="C31" s="32">
        <f>[2]ETATY!D41</f>
        <v>8</v>
      </c>
      <c r="D31" s="32">
        <f>[2]ETATY!E41</f>
        <v>8</v>
      </c>
      <c r="E31" s="32">
        <f>[2]ETATY!F41</f>
        <v>8</v>
      </c>
      <c r="F31" s="32">
        <f>[2]ETATY!G41</f>
        <v>8</v>
      </c>
      <c r="G31" s="32">
        <f>[2]ETATY!H41</f>
        <v>8</v>
      </c>
      <c r="H31" s="32">
        <f>[2]ETATY!I41</f>
        <v>8</v>
      </c>
      <c r="I31" s="32">
        <f>[2]ETATY!J41</f>
        <v>8</v>
      </c>
      <c r="J31" s="32">
        <f>[2]ETATY!K41</f>
        <v>8</v>
      </c>
      <c r="K31" s="32">
        <f>[2]ETATY!L41</f>
        <v>8</v>
      </c>
      <c r="L31" s="32">
        <f>[2]ETATY!M41</f>
        <v>8</v>
      </c>
    </row>
    <row r="32" spans="1:14" ht="26.5" thickBot="1" x14ac:dyDescent="0.4">
      <c r="A32" s="29" t="s">
        <v>23</v>
      </c>
      <c r="B32" s="30">
        <v>0</v>
      </c>
      <c r="C32" s="30">
        <f t="shared" ref="C32:L32" si="8">C30/C31</f>
        <v>3</v>
      </c>
      <c r="D32" s="30">
        <f t="shared" si="8"/>
        <v>1.35</v>
      </c>
      <c r="E32" s="30">
        <f t="shared" si="8"/>
        <v>1.3500000000000003</v>
      </c>
      <c r="F32" s="30">
        <f t="shared" si="8"/>
        <v>1.3500000000000003</v>
      </c>
      <c r="G32" s="30">
        <f t="shared" si="8"/>
        <v>1.35</v>
      </c>
      <c r="H32" s="30">
        <f t="shared" si="8"/>
        <v>1.35</v>
      </c>
      <c r="I32" s="30">
        <f t="shared" si="8"/>
        <v>1.3500000000000003</v>
      </c>
      <c r="J32" s="30">
        <f t="shared" si="8"/>
        <v>1.3500000000000003</v>
      </c>
      <c r="K32" s="30">
        <f t="shared" si="8"/>
        <v>1.3500000000000003</v>
      </c>
      <c r="L32" s="30">
        <f t="shared" si="8"/>
        <v>1.35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67C5-A2BE-49AC-8ADD-507CE0D6737B}">
  <dimension ref="A2:N32"/>
  <sheetViews>
    <sheetView topLeftCell="A18" workbookViewId="0">
      <selection activeCell="O28" sqref="O28"/>
    </sheetView>
  </sheetViews>
  <sheetFormatPr defaultColWidth="9.1796875" defaultRowHeight="14.5" x14ac:dyDescent="0.35"/>
  <cols>
    <col min="1" max="1" width="28" style="33" customWidth="1"/>
    <col min="2" max="2" width="12.7265625" style="4" customWidth="1"/>
    <col min="3" max="4" width="12" style="4" customWidth="1"/>
    <col min="5" max="5" width="12.7265625" style="4" customWidth="1"/>
    <col min="6" max="9" width="12" style="4" customWidth="1"/>
    <col min="10" max="10" width="13.7265625" style="4" customWidth="1"/>
    <col min="11" max="12" width="12" style="4" customWidth="1"/>
    <col min="13" max="13" width="15.81640625" style="4" customWidth="1"/>
    <col min="14" max="14" width="12.81640625" style="4" customWidth="1"/>
    <col min="15" max="15" width="12.1796875" style="4" customWidth="1"/>
    <col min="16" max="16" width="11.1796875" style="4" customWidth="1"/>
    <col min="17" max="17" width="9" style="4" customWidth="1"/>
    <col min="18" max="18" width="11.453125" style="4" customWidth="1"/>
    <col min="19" max="16384" width="9.1796875" style="4"/>
  </cols>
  <sheetData>
    <row r="2" spans="1:13" x14ac:dyDescent="0.35">
      <c r="A2" s="1" t="s">
        <v>0</v>
      </c>
      <c r="B2" s="2">
        <v>2026</v>
      </c>
      <c r="C2" s="2">
        <v>2027</v>
      </c>
      <c r="D2" s="2">
        <v>2028</v>
      </c>
      <c r="E2" s="2">
        <v>2029</v>
      </c>
      <c r="F2" s="2">
        <v>2030</v>
      </c>
      <c r="G2" s="2">
        <v>2031</v>
      </c>
      <c r="H2" s="2">
        <v>2032</v>
      </c>
      <c r="I2" s="2">
        <v>2033</v>
      </c>
      <c r="J2" s="2">
        <v>2034</v>
      </c>
      <c r="K2" s="2">
        <v>2035</v>
      </c>
      <c r="L2" s="2">
        <v>2036</v>
      </c>
      <c r="M2" s="3" t="s">
        <v>1</v>
      </c>
    </row>
    <row r="3" spans="1:13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4" thickBot="1" x14ac:dyDescent="0.4">
      <c r="A4" s="7" t="s">
        <v>24</v>
      </c>
      <c r="B4" s="8">
        <v>0</v>
      </c>
      <c r="C4" s="8">
        <f t="shared" ref="C4:L4" si="0">C6+C7+C8+C11</f>
        <v>127007.92808590556</v>
      </c>
      <c r="D4" s="8">
        <f t="shared" si="0"/>
        <v>137076.58057191002</v>
      </c>
      <c r="E4" s="8">
        <f t="shared" si="0"/>
        <v>141874.26089192682</v>
      </c>
      <c r="F4" s="8">
        <f t="shared" si="0"/>
        <v>146839.86002314428</v>
      </c>
      <c r="G4" s="8">
        <f t="shared" si="0"/>
        <v>151832.41526393115</v>
      </c>
      <c r="H4" s="8">
        <f t="shared" si="0"/>
        <v>155172.72839973768</v>
      </c>
      <c r="I4" s="8">
        <f t="shared" si="0"/>
        <v>158586.52842453192</v>
      </c>
      <c r="J4" s="8">
        <f t="shared" si="0"/>
        <v>162075.43204987157</v>
      </c>
      <c r="K4" s="8">
        <f t="shared" si="0"/>
        <v>165641.09155496879</v>
      </c>
      <c r="L4" s="8">
        <f t="shared" si="0"/>
        <v>169119.55447762311</v>
      </c>
      <c r="M4" s="8">
        <f>SUM(B4:L4)</f>
        <v>1515226.3797435511</v>
      </c>
    </row>
    <row r="5" spans="1:13" x14ac:dyDescent="0.35">
      <c r="A5" s="9" t="s">
        <v>2</v>
      </c>
      <c r="B5" s="10">
        <v>0</v>
      </c>
      <c r="C5" s="10">
        <v>0.5</v>
      </c>
      <c r="D5" s="10">
        <v>0.5</v>
      </c>
      <c r="E5" s="10">
        <v>0.5</v>
      </c>
      <c r="F5" s="10">
        <v>0.5</v>
      </c>
      <c r="G5" s="10">
        <v>0.5</v>
      </c>
      <c r="H5" s="10">
        <v>0.5</v>
      </c>
      <c r="I5" s="10">
        <v>0.5</v>
      </c>
      <c r="J5" s="10">
        <v>0.5</v>
      </c>
      <c r="K5" s="10">
        <v>0.5</v>
      </c>
      <c r="L5" s="10">
        <v>0.5</v>
      </c>
      <c r="M5" s="11"/>
    </row>
    <row r="6" spans="1:13" x14ac:dyDescent="0.35">
      <c r="A6" s="12" t="s">
        <v>3</v>
      </c>
      <c r="B6" s="11">
        <v>0</v>
      </c>
      <c r="C6" s="11">
        <v>101364.62837589928</v>
      </c>
      <c r="D6" s="11">
        <v>105115.11962580754</v>
      </c>
      <c r="E6" s="11">
        <v>108794.14881271077</v>
      </c>
      <c r="F6" s="11">
        <v>112601.94402115565</v>
      </c>
      <c r="G6" s="11">
        <v>116430.41011787493</v>
      </c>
      <c r="H6" s="11">
        <v>118991.8791404682</v>
      </c>
      <c r="I6" s="11">
        <v>121609.70048155851</v>
      </c>
      <c r="J6" s="11">
        <v>124285.11389215277</v>
      </c>
      <c r="K6" s="11">
        <v>127019.38639778015</v>
      </c>
      <c r="L6" s="11">
        <v>129686.79351213352</v>
      </c>
      <c r="M6" s="11">
        <f>SUM(B6:L6)</f>
        <v>1165899.1243775412</v>
      </c>
    </row>
    <row r="7" spans="1:13" x14ac:dyDescent="0.35">
      <c r="A7" s="13" t="s">
        <v>4</v>
      </c>
      <c r="B7" s="11">
        <v>0</v>
      </c>
      <c r="C7" s="11">
        <v>4307.9967059757191</v>
      </c>
      <c r="D7" s="11">
        <v>8934.7851681936427</v>
      </c>
      <c r="E7" s="11">
        <v>9247.5026490804175</v>
      </c>
      <c r="F7" s="11">
        <v>9571.1652417982295</v>
      </c>
      <c r="G7" s="11">
        <v>9896.5848600193713</v>
      </c>
      <c r="H7" s="11">
        <v>10114.309726939797</v>
      </c>
      <c r="I7" s="11">
        <v>10336.824540932474</v>
      </c>
      <c r="J7" s="11">
        <v>10564.234680832989</v>
      </c>
      <c r="K7" s="11">
        <v>10796.647843811312</v>
      </c>
      <c r="L7" s="11">
        <v>11023.37744853135</v>
      </c>
      <c r="M7" s="11">
        <f t="shared" ref="M7:M11" si="1">SUM(B7:L7)</f>
        <v>94793.428866115297</v>
      </c>
    </row>
    <row r="8" spans="1:13" x14ac:dyDescent="0.35">
      <c r="A8" s="14" t="s">
        <v>5</v>
      </c>
      <c r="B8" s="11">
        <v>0</v>
      </c>
      <c r="C8" s="11">
        <v>19750.213627802437</v>
      </c>
      <c r="D8" s="11">
        <v>21315.927205998818</v>
      </c>
      <c r="E8" s="11">
        <v>22061.98465820877</v>
      </c>
      <c r="F8" s="11">
        <v>22834.15412124608</v>
      </c>
      <c r="G8" s="11">
        <v>23610.515361368445</v>
      </c>
      <c r="H8" s="11">
        <v>24129.946699318552</v>
      </c>
      <c r="I8" s="11">
        <v>24660.805526703563</v>
      </c>
      <c r="J8" s="11">
        <v>25203.343248291036</v>
      </c>
      <c r="K8" s="11">
        <v>25757.816799753447</v>
      </c>
      <c r="L8" s="11">
        <v>26298.73095254826</v>
      </c>
      <c r="M8" s="11">
        <f t="shared" si="1"/>
        <v>235623.43820123945</v>
      </c>
    </row>
    <row r="9" spans="1:13" hidden="1" x14ac:dyDescent="0.35">
      <c r="A9" s="15" t="s">
        <v>6</v>
      </c>
      <c r="B9" s="16">
        <v>7944.7951970299418</v>
      </c>
      <c r="C9" s="16">
        <v>17161.2343132965</v>
      </c>
      <c r="D9" s="16">
        <v>18521.70453854579</v>
      </c>
      <c r="E9" s="16">
        <v>19169.964197394886</v>
      </c>
      <c r="F9" s="16">
        <v>19840.912944303709</v>
      </c>
      <c r="G9" s="16">
        <v>20515.503984410036</v>
      </c>
      <c r="H9" s="16">
        <v>20966.845072067055</v>
      </c>
      <c r="I9" s="16">
        <v>21428.115663652534</v>
      </c>
      <c r="J9" s="16">
        <v>21899.534208252884</v>
      </c>
      <c r="K9" s="16">
        <v>22381.323960834456</v>
      </c>
      <c r="L9" s="16">
        <v>22851.331764011971</v>
      </c>
      <c r="M9" s="11">
        <f t="shared" si="1"/>
        <v>212681.26584379975</v>
      </c>
    </row>
    <row r="10" spans="1:13" hidden="1" x14ac:dyDescent="0.35">
      <c r="A10" s="15" t="s">
        <v>7</v>
      </c>
      <c r="B10" s="16">
        <v>1198.5682409312415</v>
      </c>
      <c r="C10" s="16">
        <v>2588.9793145059375</v>
      </c>
      <c r="D10" s="16">
        <v>2794.2226674530289</v>
      </c>
      <c r="E10" s="16">
        <v>2892.0204608138843</v>
      </c>
      <c r="F10" s="16">
        <v>2993.2411769423702</v>
      </c>
      <c r="G10" s="16">
        <v>3095.0113769584104</v>
      </c>
      <c r="H10" s="16">
        <v>3163.1016272514958</v>
      </c>
      <c r="I10" s="16">
        <v>3232.6898630510291</v>
      </c>
      <c r="J10" s="16">
        <v>3303.8090400381511</v>
      </c>
      <c r="K10" s="16">
        <v>3376.4928389189913</v>
      </c>
      <c r="L10" s="16">
        <v>3447.3991885362893</v>
      </c>
      <c r="M10" s="11">
        <f t="shared" si="1"/>
        <v>32085.535795400832</v>
      </c>
    </row>
    <row r="11" spans="1:13" ht="15" thickBot="1" x14ac:dyDescent="0.4">
      <c r="A11" s="17" t="s">
        <v>8</v>
      </c>
      <c r="B11" s="18">
        <v>0</v>
      </c>
      <c r="C11" s="18">
        <v>1585.0893762281248</v>
      </c>
      <c r="D11" s="18">
        <v>1710.7485719100175</v>
      </c>
      <c r="E11" s="18">
        <v>1770.6247719268679</v>
      </c>
      <c r="F11" s="18">
        <v>1832.5966389443083</v>
      </c>
      <c r="G11" s="18">
        <v>1894.9049246684144</v>
      </c>
      <c r="H11" s="18">
        <v>1936.5928330111199</v>
      </c>
      <c r="I11" s="18">
        <v>1979.1978753373646</v>
      </c>
      <c r="J11" s="18">
        <v>2022.7402285947865</v>
      </c>
      <c r="K11" s="18">
        <v>2067.2405136238717</v>
      </c>
      <c r="L11" s="18">
        <v>2110.6525644099729</v>
      </c>
      <c r="M11" s="18">
        <f t="shared" si="1"/>
        <v>18910.388298654849</v>
      </c>
    </row>
    <row r="12" spans="1:13" ht="15" thickBot="1" x14ac:dyDescent="0.4">
      <c r="A12" s="19" t="s">
        <v>9</v>
      </c>
      <c r="B12" s="20">
        <v>0</v>
      </c>
      <c r="C12" s="20">
        <f>[1]ETATY!D23</f>
        <v>1.0369999999999999</v>
      </c>
      <c r="D12" s="20">
        <f>[1]ETATY!E23</f>
        <v>1.0349999999999999</v>
      </c>
      <c r="E12" s="20">
        <f>[1]ETATY!F23</f>
        <v>1.0349999999999999</v>
      </c>
      <c r="F12" s="20">
        <f>[1]ETATY!G23</f>
        <v>1.034</v>
      </c>
      <c r="G12" s="20">
        <f>[1]ETATY!H23</f>
        <v>1.022</v>
      </c>
      <c r="H12" s="20">
        <f>[1]ETATY!I23</f>
        <v>1.022</v>
      </c>
      <c r="I12" s="20">
        <f>[1]ETATY!J23</f>
        <v>1.022</v>
      </c>
      <c r="J12" s="20">
        <f>[1]ETATY!K23</f>
        <v>1.022</v>
      </c>
      <c r="K12" s="20">
        <f>[1]ETATY!L23</f>
        <v>1.0209999999999999</v>
      </c>
      <c r="L12" s="20">
        <f>[1]ETATY!M23</f>
        <v>1.0209999999999999</v>
      </c>
      <c r="M12" s="21"/>
    </row>
    <row r="13" spans="1:13" ht="24.5" thickBot="1" x14ac:dyDescent="0.4">
      <c r="A13" s="19" t="s">
        <v>10</v>
      </c>
      <c r="B13" s="22">
        <v>0</v>
      </c>
      <c r="C13" s="22">
        <f t="shared" ref="C13:L13" si="2">C4*C12</f>
        <v>131707.22142508405</v>
      </c>
      <c r="D13" s="22">
        <f t="shared" si="2"/>
        <v>141874.26089192685</v>
      </c>
      <c r="E13" s="22">
        <f t="shared" si="2"/>
        <v>146839.86002314425</v>
      </c>
      <c r="F13" s="22">
        <f t="shared" si="2"/>
        <v>151832.41526393118</v>
      </c>
      <c r="G13" s="22">
        <f t="shared" si="2"/>
        <v>155172.72839973765</v>
      </c>
      <c r="H13" s="22">
        <f t="shared" si="2"/>
        <v>158586.52842453192</v>
      </c>
      <c r="I13" s="22">
        <f t="shared" si="2"/>
        <v>162075.43204987163</v>
      </c>
      <c r="J13" s="22">
        <f t="shared" si="2"/>
        <v>165641.09155496873</v>
      </c>
      <c r="K13" s="22">
        <f t="shared" si="2"/>
        <v>169119.55447762311</v>
      </c>
      <c r="L13" s="22">
        <f t="shared" si="2"/>
        <v>172671.06512165317</v>
      </c>
      <c r="M13" s="22">
        <f>SUM(B13:L13)</f>
        <v>1555520.1576324727</v>
      </c>
    </row>
    <row r="14" spans="1:13" x14ac:dyDescent="0.35">
      <c r="A14" s="9" t="s">
        <v>11</v>
      </c>
      <c r="B14" s="23">
        <v>0</v>
      </c>
      <c r="C14" s="23">
        <v>19656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f>SUM(B14:L14)</f>
        <v>19656</v>
      </c>
    </row>
    <row r="15" spans="1:13" ht="15" hidden="1" thickBot="1" x14ac:dyDescent="0.4">
      <c r="A15" s="7"/>
      <c r="B15" s="24">
        <v>257886.71999999997</v>
      </c>
      <c r="C15" s="24">
        <v>20147.399999999998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f>SUM(B15:L15)</f>
        <v>278034.12</v>
      </c>
    </row>
    <row r="16" spans="1:13" ht="15" collapsed="1" thickBot="1" x14ac:dyDescent="0.4">
      <c r="A16" s="9" t="s">
        <v>12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f>SUM(B16:L16)</f>
        <v>0</v>
      </c>
    </row>
    <row r="17" spans="1:14" ht="15" hidden="1" thickBot="1" x14ac:dyDescent="0.4">
      <c r="A17" s="9"/>
      <c r="B17" s="25">
        <f>B16*B19</f>
        <v>0</v>
      </c>
      <c r="C17" s="25">
        <f t="shared" ref="C17:L17" si="3">C16*C19</f>
        <v>0</v>
      </c>
      <c r="D17" s="25">
        <f t="shared" si="3"/>
        <v>0</v>
      </c>
      <c r="E17" s="25">
        <f t="shared" si="3"/>
        <v>0</v>
      </c>
      <c r="F17" s="25">
        <f t="shared" si="3"/>
        <v>0</v>
      </c>
      <c r="G17" s="25">
        <f t="shared" si="3"/>
        <v>0</v>
      </c>
      <c r="H17" s="25">
        <f t="shared" si="3"/>
        <v>0</v>
      </c>
      <c r="I17" s="25">
        <f t="shared" si="3"/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ref="M17" si="4">SUM(B17:K17)</f>
        <v>0</v>
      </c>
    </row>
    <row r="18" spans="1:14" ht="15" thickBot="1" x14ac:dyDescent="0.4">
      <c r="A18" s="26" t="s">
        <v>25</v>
      </c>
      <c r="B18" s="27">
        <f>B14+B16</f>
        <v>0</v>
      </c>
      <c r="C18" s="27">
        <f t="shared" ref="C18:L18" si="5">C14+C16</f>
        <v>19656</v>
      </c>
      <c r="D18" s="27">
        <f t="shared" si="5"/>
        <v>0</v>
      </c>
      <c r="E18" s="27">
        <f t="shared" si="5"/>
        <v>0</v>
      </c>
      <c r="F18" s="27">
        <f t="shared" si="5"/>
        <v>0</v>
      </c>
      <c r="G18" s="27">
        <f t="shared" si="5"/>
        <v>0</v>
      </c>
      <c r="H18" s="27">
        <f t="shared" si="5"/>
        <v>0</v>
      </c>
      <c r="I18" s="27">
        <f t="shared" si="5"/>
        <v>0</v>
      </c>
      <c r="J18" s="27">
        <f t="shared" si="5"/>
        <v>0</v>
      </c>
      <c r="K18" s="27">
        <f t="shared" si="5"/>
        <v>0</v>
      </c>
      <c r="L18" s="27">
        <f t="shared" si="5"/>
        <v>0</v>
      </c>
      <c r="M18" s="27">
        <f>SUM(B18:L18)</f>
        <v>19656</v>
      </c>
    </row>
    <row r="19" spans="1:14" ht="15" thickBot="1" x14ac:dyDescent="0.4">
      <c r="A19" s="26" t="s">
        <v>13</v>
      </c>
      <c r="B19" s="20">
        <v>0</v>
      </c>
      <c r="C19" s="20">
        <f>[1]Założenia!F6/100</f>
        <v>1.0249999999999999</v>
      </c>
      <c r="D19" s="20">
        <f>[1]Założenia!G6/100</f>
        <v>1.024</v>
      </c>
      <c r="E19" s="20">
        <f>[1]Założenia!H6/100</f>
        <v>1.024</v>
      </c>
      <c r="F19" s="20">
        <f>[1]Założenia!I6/100</f>
        <v>1.022</v>
      </c>
      <c r="G19" s="20">
        <f>[1]Założenia!J6/100</f>
        <v>1.0249999999999999</v>
      </c>
      <c r="H19" s="20">
        <f>[1]Założenia!K6/100</f>
        <v>1.0249999999999999</v>
      </c>
      <c r="I19" s="20">
        <f>[1]Założenia!L6/100</f>
        <v>1.0249999999999999</v>
      </c>
      <c r="J19" s="20">
        <f>[1]Założenia!M6/100</f>
        <v>1.0249999999999999</v>
      </c>
      <c r="K19" s="20">
        <f>[1]Założenia!N6/100</f>
        <v>1.0249999999999999</v>
      </c>
      <c r="L19" s="20">
        <f>[1]Założenia!O6/100</f>
        <v>1.0249999999999999</v>
      </c>
      <c r="M19" s="28"/>
    </row>
    <row r="20" spans="1:14" ht="25.5" thickBot="1" x14ac:dyDescent="0.4">
      <c r="A20" s="26" t="s">
        <v>26</v>
      </c>
      <c r="B20" s="27">
        <f t="shared" ref="B20:L20" si="6">B18*B19</f>
        <v>0</v>
      </c>
      <c r="C20" s="27">
        <f t="shared" si="6"/>
        <v>20147.399999999998</v>
      </c>
      <c r="D20" s="27">
        <f t="shared" si="6"/>
        <v>0</v>
      </c>
      <c r="E20" s="27">
        <f t="shared" si="6"/>
        <v>0</v>
      </c>
      <c r="F20" s="27">
        <f t="shared" si="6"/>
        <v>0</v>
      </c>
      <c r="G20" s="27">
        <f t="shared" si="6"/>
        <v>0</v>
      </c>
      <c r="H20" s="27">
        <f t="shared" si="6"/>
        <v>0</v>
      </c>
      <c r="I20" s="27">
        <f t="shared" si="6"/>
        <v>0</v>
      </c>
      <c r="J20" s="27">
        <f t="shared" si="6"/>
        <v>0</v>
      </c>
      <c r="K20" s="27">
        <f t="shared" si="6"/>
        <v>0</v>
      </c>
      <c r="L20" s="27">
        <f t="shared" si="6"/>
        <v>0</v>
      </c>
      <c r="M20" s="27">
        <f>SUM(B20:L20)</f>
        <v>20147.399999999998</v>
      </c>
    </row>
    <row r="21" spans="1:14" ht="26.5" thickBot="1" x14ac:dyDescent="0.4">
      <c r="A21" s="29" t="s">
        <v>14</v>
      </c>
      <c r="B21" s="30">
        <f>B13+B20</f>
        <v>0</v>
      </c>
      <c r="C21" s="30">
        <f t="shared" ref="C21:L21" si="7">C13+C20</f>
        <v>151854.62142508404</v>
      </c>
      <c r="D21" s="30">
        <f t="shared" si="7"/>
        <v>141874.26089192685</v>
      </c>
      <c r="E21" s="30">
        <f t="shared" si="7"/>
        <v>146839.86002314425</v>
      </c>
      <c r="F21" s="30">
        <f t="shared" si="7"/>
        <v>151832.41526393118</v>
      </c>
      <c r="G21" s="30">
        <f t="shared" si="7"/>
        <v>155172.72839973765</v>
      </c>
      <c r="H21" s="30">
        <f t="shared" si="7"/>
        <v>158586.52842453192</v>
      </c>
      <c r="I21" s="30">
        <f t="shared" si="7"/>
        <v>162075.43204987163</v>
      </c>
      <c r="J21" s="30">
        <f t="shared" si="7"/>
        <v>165641.09155496873</v>
      </c>
      <c r="K21" s="30">
        <f t="shared" si="7"/>
        <v>169119.55447762311</v>
      </c>
      <c r="L21" s="30">
        <f t="shared" si="7"/>
        <v>172671.06512165317</v>
      </c>
      <c r="M21" s="30">
        <f>M13+M20</f>
        <v>1575667.5576324726</v>
      </c>
      <c r="N21" s="36">
        <f>M21+SMK!M21</f>
        <v>21328871.908290371</v>
      </c>
    </row>
    <row r="23" spans="1:14" ht="15" thickBot="1" x14ac:dyDescent="0.4">
      <c r="A23" s="2" t="s">
        <v>0</v>
      </c>
      <c r="B23" s="2">
        <v>2026</v>
      </c>
      <c r="C23" s="2">
        <v>2027</v>
      </c>
      <c r="D23" s="2">
        <v>2028</v>
      </c>
      <c r="E23" s="2">
        <v>2029</v>
      </c>
      <c r="F23" s="2">
        <v>2030</v>
      </c>
      <c r="G23" s="2">
        <v>2031</v>
      </c>
      <c r="H23" s="2">
        <v>2032</v>
      </c>
      <c r="I23" s="2">
        <v>2033</v>
      </c>
      <c r="J23" s="2">
        <v>2034</v>
      </c>
      <c r="K23" s="2">
        <v>2035</v>
      </c>
      <c r="L23" s="2">
        <v>2036</v>
      </c>
    </row>
    <row r="24" spans="1:14" ht="26" x14ac:dyDescent="0.35">
      <c r="A24" s="5" t="s">
        <v>15</v>
      </c>
      <c r="B24" s="31">
        <v>0</v>
      </c>
      <c r="C24" s="31">
        <f>[1]ETATY!D34</f>
        <v>832</v>
      </c>
      <c r="D24" s="31">
        <f>[1]ETATY!E34</f>
        <v>824</v>
      </c>
      <c r="E24" s="31">
        <f>[1]ETATY!F34</f>
        <v>828</v>
      </c>
      <c r="F24" s="31">
        <f>[1]ETATY!G34</f>
        <v>828</v>
      </c>
      <c r="G24" s="31">
        <f>[1]ETATY!H34</f>
        <v>824</v>
      </c>
      <c r="H24" s="31">
        <f>[1]ETATY!I34</f>
        <v>836</v>
      </c>
      <c r="I24" s="31">
        <f>[1]ETATY!J34</f>
        <v>828</v>
      </c>
      <c r="J24" s="31">
        <f>[1]ETATY!K34</f>
        <v>828</v>
      </c>
      <c r="K24" s="31">
        <f>[1]ETATY!L34</f>
        <v>828</v>
      </c>
      <c r="L24" s="31">
        <f>[1]ETATY!M34</f>
        <v>832</v>
      </c>
    </row>
    <row r="25" spans="1:14" x14ac:dyDescent="0.35">
      <c r="A25" s="13" t="s">
        <v>16</v>
      </c>
      <c r="B25" s="32">
        <v>0</v>
      </c>
      <c r="C25" s="32">
        <f>[1]ETATY!D35</f>
        <v>251</v>
      </c>
      <c r="D25" s="32">
        <f>[1]ETATY!E35</f>
        <v>249</v>
      </c>
      <c r="E25" s="32">
        <f>[1]ETATY!F35</f>
        <v>250</v>
      </c>
      <c r="F25" s="32">
        <f>[1]ETATY!G35</f>
        <v>250</v>
      </c>
      <c r="G25" s="32">
        <f>[1]ETATY!H35</f>
        <v>249</v>
      </c>
      <c r="H25" s="32">
        <f>[1]ETATY!I35</f>
        <v>252</v>
      </c>
      <c r="I25" s="32">
        <f>[1]ETATY!J35</f>
        <v>250</v>
      </c>
      <c r="J25" s="32">
        <f>[1]ETATY!K35</f>
        <v>250</v>
      </c>
      <c r="K25" s="32">
        <f>[1]ETATY!L35</f>
        <v>250</v>
      </c>
      <c r="L25" s="32">
        <f>[1]ETATY!M35</f>
        <v>251</v>
      </c>
    </row>
    <row r="26" spans="1:14" ht="24" x14ac:dyDescent="0.35">
      <c r="A26" s="13" t="s">
        <v>17</v>
      </c>
      <c r="B26" s="32">
        <v>0</v>
      </c>
      <c r="C26" s="32">
        <f>[1]ETATY!D36</f>
        <v>26</v>
      </c>
      <c r="D26" s="32">
        <f>[1]ETATY!E36</f>
        <v>26</v>
      </c>
      <c r="E26" s="32">
        <f>[1]ETATY!F36</f>
        <v>26</v>
      </c>
      <c r="F26" s="32">
        <f>[1]ETATY!G36</f>
        <v>26</v>
      </c>
      <c r="G26" s="32">
        <f>[1]ETATY!H36</f>
        <v>26</v>
      </c>
      <c r="H26" s="32">
        <f>[1]ETATY!I36</f>
        <v>26</v>
      </c>
      <c r="I26" s="32">
        <f>[1]ETATY!J36</f>
        <v>26</v>
      </c>
      <c r="J26" s="32">
        <f>[1]ETATY!K36</f>
        <v>26</v>
      </c>
      <c r="K26" s="32">
        <f>[1]ETATY!L36</f>
        <v>26</v>
      </c>
      <c r="L26" s="32">
        <f>[1]ETATY!M36</f>
        <v>26</v>
      </c>
    </row>
    <row r="27" spans="1:14" ht="24" x14ac:dyDescent="0.35">
      <c r="A27" s="13" t="s">
        <v>18</v>
      </c>
      <c r="B27" s="32">
        <v>0</v>
      </c>
      <c r="C27" s="32">
        <f>[1]ETATY!D37</f>
        <v>10</v>
      </c>
      <c r="D27" s="32">
        <f>[1]ETATY!E37</f>
        <v>10</v>
      </c>
      <c r="E27" s="32">
        <f>[1]ETATY!F37</f>
        <v>10</v>
      </c>
      <c r="F27" s="32">
        <f>[1]ETATY!G37</f>
        <v>10</v>
      </c>
      <c r="G27" s="32">
        <f>[1]ETATY!H37</f>
        <v>10</v>
      </c>
      <c r="H27" s="32">
        <f>[1]ETATY!I37</f>
        <v>10</v>
      </c>
      <c r="I27" s="32">
        <f>[1]ETATY!J37</f>
        <v>10</v>
      </c>
      <c r="J27" s="32">
        <f>[1]ETATY!K37</f>
        <v>10</v>
      </c>
      <c r="K27" s="32">
        <f>[1]ETATY!L37</f>
        <v>10</v>
      </c>
      <c r="L27" s="32">
        <f>[1]ETATY!M37</f>
        <v>10</v>
      </c>
    </row>
    <row r="28" spans="1:14" ht="24" x14ac:dyDescent="0.35">
      <c r="A28" s="13" t="s">
        <v>19</v>
      </c>
      <c r="B28" s="32">
        <v>0</v>
      </c>
      <c r="C28" s="32">
        <f>[1]ETATY!D38</f>
        <v>7</v>
      </c>
      <c r="D28" s="32">
        <f>[1]ETATY!E38</f>
        <v>7</v>
      </c>
      <c r="E28" s="32">
        <f>[1]ETATY!F38</f>
        <v>7</v>
      </c>
      <c r="F28" s="32">
        <f>[1]ETATY!G38</f>
        <v>7</v>
      </c>
      <c r="G28" s="32">
        <f>[1]ETATY!H38</f>
        <v>7</v>
      </c>
      <c r="H28" s="32">
        <f>[1]ETATY!I38</f>
        <v>7</v>
      </c>
      <c r="I28" s="32">
        <f>[1]ETATY!J38</f>
        <v>7</v>
      </c>
      <c r="J28" s="32">
        <f>[1]ETATY!K38</f>
        <v>7</v>
      </c>
      <c r="K28" s="32">
        <f>[1]ETATY!L38</f>
        <v>7</v>
      </c>
      <c r="L28" s="32">
        <f>[1]ETATY!M38</f>
        <v>7</v>
      </c>
    </row>
    <row r="29" spans="1:14" ht="24" x14ac:dyDescent="0.35">
      <c r="A29" s="13" t="s">
        <v>20</v>
      </c>
      <c r="B29" s="32">
        <v>0</v>
      </c>
      <c r="C29" s="32">
        <f>[1]ETATY!D39</f>
        <v>208</v>
      </c>
      <c r="D29" s="32">
        <f>[1]ETATY!E39</f>
        <v>206</v>
      </c>
      <c r="E29" s="32">
        <f>[1]ETATY!F39</f>
        <v>207</v>
      </c>
      <c r="F29" s="32">
        <f>[1]ETATY!G39</f>
        <v>207</v>
      </c>
      <c r="G29" s="32">
        <f>[1]ETATY!H39</f>
        <v>206</v>
      </c>
      <c r="H29" s="32">
        <f>[1]ETATY!I39</f>
        <v>209</v>
      </c>
      <c r="I29" s="32">
        <f>[1]ETATY!J39</f>
        <v>207</v>
      </c>
      <c r="J29" s="32">
        <f>[1]ETATY!K39</f>
        <v>207</v>
      </c>
      <c r="K29" s="32">
        <f>[1]ETATY!L39</f>
        <v>207</v>
      </c>
      <c r="L29" s="32">
        <f>[1]ETATY!M39</f>
        <v>208</v>
      </c>
    </row>
    <row r="30" spans="1:14" ht="24" x14ac:dyDescent="0.35">
      <c r="A30" s="13" t="s">
        <v>21</v>
      </c>
      <c r="B30" s="32">
        <v>0</v>
      </c>
      <c r="C30" s="32">
        <f>[1]ETATY!D40</f>
        <v>4</v>
      </c>
      <c r="D30" s="32">
        <f>[1]ETATY!E40</f>
        <v>4</v>
      </c>
      <c r="E30" s="32">
        <f>[1]ETATY!F40</f>
        <v>4</v>
      </c>
      <c r="F30" s="32">
        <f>[1]ETATY!G40</f>
        <v>4</v>
      </c>
      <c r="G30" s="32">
        <f>[1]ETATY!H40</f>
        <v>4</v>
      </c>
      <c r="H30" s="32">
        <f>[1]ETATY!I40</f>
        <v>4</v>
      </c>
      <c r="I30" s="32">
        <f>[1]ETATY!J40</f>
        <v>4</v>
      </c>
      <c r="J30" s="32">
        <f>[1]ETATY!K40</f>
        <v>4</v>
      </c>
      <c r="K30" s="32">
        <f>[1]ETATY!L40</f>
        <v>4</v>
      </c>
      <c r="L30" s="32">
        <f>[1]ETATY!M40</f>
        <v>4</v>
      </c>
    </row>
    <row r="31" spans="1:14" ht="24.5" thickBot="1" x14ac:dyDescent="0.4">
      <c r="A31" s="13" t="s">
        <v>22</v>
      </c>
      <c r="B31" s="32">
        <v>0</v>
      </c>
      <c r="C31" s="32">
        <f>[1]ETATY!D41</f>
        <v>8</v>
      </c>
      <c r="D31" s="32">
        <f>[1]ETATY!E41</f>
        <v>8</v>
      </c>
      <c r="E31" s="32">
        <f>[1]ETATY!F41</f>
        <v>8</v>
      </c>
      <c r="F31" s="32">
        <f>[1]ETATY!G41</f>
        <v>8</v>
      </c>
      <c r="G31" s="32">
        <f>[1]ETATY!H41</f>
        <v>8</v>
      </c>
      <c r="H31" s="32">
        <f>[1]ETATY!I41</f>
        <v>8</v>
      </c>
      <c r="I31" s="32">
        <f>[1]ETATY!J41</f>
        <v>8</v>
      </c>
      <c r="J31" s="32">
        <f>[1]ETATY!K41</f>
        <v>8</v>
      </c>
      <c r="K31" s="32">
        <f>[1]ETATY!L41</f>
        <v>8</v>
      </c>
      <c r="L31" s="32">
        <f>[1]ETATY!M41</f>
        <v>8</v>
      </c>
    </row>
    <row r="32" spans="1:14" ht="39.5" thickBot="1" x14ac:dyDescent="0.4">
      <c r="A32" s="29" t="s">
        <v>23</v>
      </c>
      <c r="B32" s="30">
        <v>0</v>
      </c>
      <c r="C32" s="30">
        <f t="shared" ref="C32:L32" si="8">C30/C31</f>
        <v>0.5</v>
      </c>
      <c r="D32" s="30">
        <f t="shared" si="8"/>
        <v>0.5</v>
      </c>
      <c r="E32" s="30">
        <f t="shared" si="8"/>
        <v>0.5</v>
      </c>
      <c r="F32" s="30">
        <f t="shared" si="8"/>
        <v>0.5</v>
      </c>
      <c r="G32" s="30">
        <f t="shared" si="8"/>
        <v>0.5</v>
      </c>
      <c r="H32" s="30">
        <f t="shared" si="8"/>
        <v>0.5</v>
      </c>
      <c r="I32" s="30">
        <f t="shared" si="8"/>
        <v>0.5</v>
      </c>
      <c r="J32" s="30">
        <f t="shared" si="8"/>
        <v>0.5</v>
      </c>
      <c r="K32" s="30">
        <f t="shared" si="8"/>
        <v>0.5</v>
      </c>
      <c r="L32" s="30">
        <f t="shared" si="8"/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SMK+CEM</vt:lpstr>
      <vt:lpstr>SMK</vt:lpstr>
      <vt:lpstr>CEM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Godyń Katarzyna</dc:creator>
  <cp:lastModifiedBy>Głowacka Grażyna</cp:lastModifiedBy>
  <dcterms:created xsi:type="dcterms:W3CDTF">2026-05-15T09:47:16Z</dcterms:created>
  <dcterms:modified xsi:type="dcterms:W3CDTF">2026-06-08T07:51:51Z</dcterms:modified>
</cp:coreProperties>
</file>