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glowacka\Desktop\Projekt ustawy do konsultacji\"/>
    </mc:Choice>
  </mc:AlternateContent>
  <xr:revisionPtr revIDLastSave="0" documentId="8_{A6E9CD60-79F7-4B59-8A16-9DDFEF7C6670}" xr6:coauthVersionLast="47" xr6:coauthVersionMax="47" xr10:uidLastSave="{00000000-0000-0000-0000-000000000000}"/>
  <bookViews>
    <workbookView xWindow="-110" yWindow="-110" windowWidth="19420" windowHeight="11500" xr2:uid="{3281D596-DCD5-42BD-8AF7-87F41760286B}"/>
  </bookViews>
  <sheets>
    <sheet name="wyliczeniowy_2026_2029" sheetId="1" r:id="rId1"/>
  </sheets>
  <externalReferences>
    <externalReference r:id="rId2"/>
  </externalReferences>
  <definedNames>
    <definedName name="_xlnm.Print_Area" localSheetId="0">wyliczeniowy_2026_2029!#REF!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8" i="1" l="1"/>
  <c r="V68" i="1" s="1"/>
  <c r="Q68" i="1"/>
  <c r="O68" i="1"/>
  <c r="L68" i="1"/>
  <c r="J68" i="1"/>
  <c r="G68" i="1"/>
  <c r="E68" i="1"/>
  <c r="T67" i="1"/>
  <c r="V67" i="1" s="1"/>
  <c r="Q67" i="1"/>
  <c r="O67" i="1"/>
  <c r="L67" i="1"/>
  <c r="J67" i="1"/>
  <c r="G67" i="1"/>
  <c r="E67" i="1"/>
  <c r="T65" i="1"/>
  <c r="V65" i="1" s="1"/>
  <c r="Q65" i="1"/>
  <c r="O65" i="1"/>
  <c r="L65" i="1"/>
  <c r="J65" i="1"/>
  <c r="G65" i="1"/>
  <c r="E65" i="1"/>
  <c r="T62" i="1"/>
  <c r="V62" i="1" s="1"/>
  <c r="Q62" i="1"/>
  <c r="O62" i="1"/>
  <c r="L62" i="1"/>
  <c r="J62" i="1"/>
  <c r="G62" i="1"/>
  <c r="E62" i="1"/>
  <c r="T59" i="1"/>
  <c r="V59" i="1" s="1"/>
  <c r="Q59" i="1"/>
  <c r="O59" i="1"/>
  <c r="L59" i="1"/>
  <c r="J59" i="1"/>
  <c r="G59" i="1"/>
  <c r="E59" i="1"/>
  <c r="T58" i="1"/>
  <c r="V58" i="1" s="1"/>
  <c r="Q58" i="1"/>
  <c r="O58" i="1"/>
  <c r="L58" i="1"/>
  <c r="J58" i="1"/>
  <c r="G58" i="1"/>
  <c r="E58" i="1"/>
  <c r="U56" i="1"/>
  <c r="V56" i="1" s="1"/>
  <c r="Q56" i="1"/>
  <c r="P56" i="1"/>
  <c r="L56" i="1"/>
  <c r="K56" i="1"/>
  <c r="G56" i="1"/>
  <c r="F56" i="1"/>
  <c r="U55" i="1"/>
  <c r="V55" i="1" s="1"/>
  <c r="Q55" i="1"/>
  <c r="P55" i="1"/>
  <c r="L55" i="1"/>
  <c r="K55" i="1"/>
  <c r="G55" i="1"/>
  <c r="F55" i="1"/>
  <c r="U53" i="1"/>
  <c r="T53" i="1"/>
  <c r="V53" i="1" s="1"/>
  <c r="Q53" i="1"/>
  <c r="P53" i="1"/>
  <c r="O53" i="1"/>
  <c r="K53" i="1"/>
  <c r="J53" i="1"/>
  <c r="L53" i="1" s="1"/>
  <c r="F53" i="1"/>
  <c r="G53" i="1" s="1"/>
  <c r="E53" i="1"/>
  <c r="V52" i="1"/>
  <c r="U52" i="1"/>
  <c r="T52" i="1"/>
  <c r="P52" i="1"/>
  <c r="O52" i="1"/>
  <c r="Q52" i="1" s="1"/>
  <c r="L52" i="1"/>
  <c r="K52" i="1"/>
  <c r="J52" i="1"/>
  <c r="F52" i="1"/>
  <c r="E52" i="1"/>
  <c r="G52" i="1" s="1"/>
  <c r="U50" i="1"/>
  <c r="T50" i="1"/>
  <c r="V50" i="1" s="1"/>
  <c r="Q50" i="1"/>
  <c r="P50" i="1"/>
  <c r="O50" i="1"/>
  <c r="K50" i="1"/>
  <c r="J50" i="1"/>
  <c r="L50" i="1" s="1"/>
  <c r="F50" i="1"/>
  <c r="G50" i="1" s="1"/>
  <c r="E50" i="1"/>
  <c r="V49" i="1"/>
  <c r="U49" i="1"/>
  <c r="T49" i="1"/>
  <c r="P49" i="1"/>
  <c r="O49" i="1"/>
  <c r="Q49" i="1" s="1"/>
  <c r="L49" i="1"/>
  <c r="K49" i="1"/>
  <c r="J49" i="1"/>
  <c r="F49" i="1"/>
  <c r="G49" i="1" s="1"/>
  <c r="E49" i="1"/>
  <c r="T46" i="1"/>
  <c r="V46" i="1" s="1"/>
  <c r="Q46" i="1"/>
  <c r="O46" i="1"/>
  <c r="L46" i="1"/>
  <c r="J46" i="1"/>
  <c r="G46" i="1"/>
  <c r="E46" i="1"/>
  <c r="T45" i="1"/>
  <c r="V45" i="1" s="1"/>
  <c r="Q45" i="1"/>
  <c r="O45" i="1"/>
  <c r="L45" i="1"/>
  <c r="J45" i="1"/>
  <c r="G45" i="1"/>
  <c r="E45" i="1"/>
  <c r="T41" i="1"/>
  <c r="O41" i="1"/>
  <c r="J41" i="1"/>
  <c r="E41" i="1"/>
  <c r="V38" i="1"/>
  <c r="T38" i="1"/>
  <c r="O38" i="1"/>
  <c r="Q38" i="1" s="1"/>
  <c r="J38" i="1"/>
  <c r="L38" i="1" s="1"/>
  <c r="G38" i="1"/>
  <c r="E38" i="1"/>
  <c r="T35" i="1"/>
  <c r="O35" i="1"/>
  <c r="M35" i="1"/>
  <c r="Q35" i="1" s="1"/>
  <c r="J35" i="1"/>
  <c r="E35" i="1"/>
  <c r="T34" i="1"/>
  <c r="O34" i="1"/>
  <c r="J34" i="1"/>
  <c r="H34" i="1"/>
  <c r="L34" i="1" s="1"/>
  <c r="E34" i="1"/>
  <c r="T32" i="1"/>
  <c r="O32" i="1"/>
  <c r="M32" i="1"/>
  <c r="Q32" i="1" s="1"/>
  <c r="J32" i="1"/>
  <c r="E32" i="1"/>
  <c r="T31" i="1"/>
  <c r="O31" i="1"/>
  <c r="J31" i="1"/>
  <c r="E31" i="1"/>
  <c r="M29" i="1"/>
  <c r="M31" i="1" s="1"/>
  <c r="Q31" i="1" s="1"/>
  <c r="H29" i="1"/>
  <c r="H32" i="1" s="1"/>
  <c r="L32" i="1" s="1"/>
  <c r="U28" i="1"/>
  <c r="T28" i="1"/>
  <c r="R28" i="1"/>
  <c r="V28" i="1" s="1"/>
  <c r="P28" i="1"/>
  <c r="Q28" i="1" s="1"/>
  <c r="O28" i="1"/>
  <c r="M28" i="1"/>
  <c r="K28" i="1"/>
  <c r="J28" i="1"/>
  <c r="H28" i="1"/>
  <c r="L28" i="1" s="1"/>
  <c r="F28" i="1"/>
  <c r="G28" i="1" s="1"/>
  <c r="E28" i="1"/>
  <c r="C28" i="1"/>
  <c r="U27" i="1"/>
  <c r="T27" i="1"/>
  <c r="R27" i="1"/>
  <c r="V27" i="1" s="1"/>
  <c r="V29" i="1" s="1"/>
  <c r="P27" i="1"/>
  <c r="Q27" i="1" s="1"/>
  <c r="O27" i="1"/>
  <c r="M27" i="1"/>
  <c r="K27" i="1"/>
  <c r="J27" i="1"/>
  <c r="H27" i="1"/>
  <c r="L27" i="1" s="1"/>
  <c r="L29" i="1" s="1"/>
  <c r="F27" i="1"/>
  <c r="G27" i="1" s="1"/>
  <c r="E27" i="1"/>
  <c r="C27" i="1"/>
  <c r="C29" i="1" s="1"/>
  <c r="T24" i="1"/>
  <c r="V24" i="1" s="1"/>
  <c r="Q24" i="1"/>
  <c r="O24" i="1"/>
  <c r="L24" i="1"/>
  <c r="J24" i="1"/>
  <c r="E24" i="1"/>
  <c r="G24" i="1" s="1"/>
  <c r="T23" i="1"/>
  <c r="V23" i="1" s="1"/>
  <c r="V25" i="1" s="1"/>
  <c r="Q23" i="1"/>
  <c r="Q25" i="1" s="1"/>
  <c r="O23" i="1"/>
  <c r="L23" i="1"/>
  <c r="L25" i="1" s="1"/>
  <c r="J23" i="1"/>
  <c r="E23" i="1"/>
  <c r="G23" i="1" s="1"/>
  <c r="G25" i="1" s="1"/>
  <c r="R21" i="1"/>
  <c r="R41" i="1" s="1"/>
  <c r="V41" i="1" s="1"/>
  <c r="U20" i="1"/>
  <c r="V20" i="1" s="1"/>
  <c r="V21" i="1" s="1"/>
  <c r="R20" i="1"/>
  <c r="Q20" i="1"/>
  <c r="P20" i="1"/>
  <c r="M20" i="1"/>
  <c r="K20" i="1"/>
  <c r="H20" i="1"/>
  <c r="L20" i="1" s="1"/>
  <c r="G20" i="1"/>
  <c r="F20" i="1"/>
  <c r="C20" i="1"/>
  <c r="V19" i="1"/>
  <c r="U19" i="1"/>
  <c r="R19" i="1"/>
  <c r="P19" i="1"/>
  <c r="M19" i="1"/>
  <c r="M21" i="1" s="1"/>
  <c r="L19" i="1"/>
  <c r="L21" i="1" s="1"/>
  <c r="K19" i="1"/>
  <c r="H19" i="1"/>
  <c r="H21" i="1" s="1"/>
  <c r="F19" i="1"/>
  <c r="C19" i="1"/>
  <c r="G19" i="1" s="1"/>
  <c r="G21" i="1" s="1"/>
  <c r="R17" i="1"/>
  <c r="R34" i="1" s="1"/>
  <c r="V34" i="1" s="1"/>
  <c r="M17" i="1"/>
  <c r="M34" i="1" s="1"/>
  <c r="Q34" i="1" s="1"/>
  <c r="H17" i="1"/>
  <c r="H35" i="1" s="1"/>
  <c r="L35" i="1" s="1"/>
  <c r="C17" i="1"/>
  <c r="C34" i="1" s="1"/>
  <c r="G34" i="1" s="1"/>
  <c r="U16" i="1"/>
  <c r="V16" i="1" s="1"/>
  <c r="V17" i="1" s="1"/>
  <c r="T16" i="1"/>
  <c r="Q16" i="1"/>
  <c r="P16" i="1"/>
  <c r="O16" i="1"/>
  <c r="K16" i="1"/>
  <c r="J16" i="1"/>
  <c r="L16" i="1" s="1"/>
  <c r="G16" i="1"/>
  <c r="F16" i="1"/>
  <c r="E16" i="1"/>
  <c r="V15" i="1"/>
  <c r="U15" i="1"/>
  <c r="T15" i="1"/>
  <c r="P15" i="1"/>
  <c r="O15" i="1"/>
  <c r="Q15" i="1" s="1"/>
  <c r="Q17" i="1" s="1"/>
  <c r="L15" i="1"/>
  <c r="L17" i="1" s="1"/>
  <c r="K15" i="1"/>
  <c r="J15" i="1"/>
  <c r="F15" i="1"/>
  <c r="E15" i="1"/>
  <c r="G15" i="1" s="1"/>
  <c r="G17" i="1" s="1"/>
  <c r="M41" i="1" l="1"/>
  <c r="Q41" i="1" s="1"/>
  <c r="M40" i="1"/>
  <c r="C69" i="1"/>
  <c r="H69" i="1"/>
  <c r="C31" i="1"/>
  <c r="G31" i="1" s="1"/>
  <c r="C32" i="1"/>
  <c r="G32" i="1" s="1"/>
  <c r="Q29" i="1"/>
  <c r="H41" i="1"/>
  <c r="L41" i="1" s="1"/>
  <c r="H40" i="1"/>
  <c r="M69" i="1"/>
  <c r="G29" i="1"/>
  <c r="R69" i="1"/>
  <c r="R35" i="1"/>
  <c r="V35" i="1" s="1"/>
  <c r="C21" i="1"/>
  <c r="C35" i="1"/>
  <c r="G35" i="1" s="1"/>
  <c r="R40" i="1"/>
  <c r="R29" i="1"/>
  <c r="H31" i="1"/>
  <c r="L31" i="1" s="1"/>
  <c r="H42" i="1" s="1"/>
  <c r="L70" i="1" s="1"/>
  <c r="Q19" i="1"/>
  <c r="Q21" i="1" s="1"/>
  <c r="M42" i="1" s="1"/>
  <c r="Q70" i="1" s="1"/>
  <c r="R31" i="1" l="1"/>
  <c r="V31" i="1" s="1"/>
  <c r="R32" i="1"/>
  <c r="V32" i="1" s="1"/>
  <c r="C40" i="1"/>
  <c r="G40" i="1" s="1"/>
  <c r="C41" i="1"/>
  <c r="G41" i="1" s="1"/>
  <c r="C42" i="1" s="1"/>
  <c r="G70" i="1" s="1"/>
  <c r="R42" i="1" l="1"/>
  <c r="V70" i="1" s="1"/>
</calcChain>
</file>

<file path=xl/sharedStrings.xml><?xml version="1.0" encoding="utf-8"?>
<sst xmlns="http://schemas.openxmlformats.org/spreadsheetml/2006/main" count="217" uniqueCount="60">
  <si>
    <t>aktualne</t>
  </si>
  <si>
    <t>aktualny stan</t>
  </si>
  <si>
    <t>koszty szkoleń na jednego stażystę</t>
  </si>
  <si>
    <t>koszty materiałów związanych z udzielaniem świadczeń zdrowotnych (lekarz dentysta)</t>
  </si>
  <si>
    <t>inne koszty wynikające z realizacji stażu, koszty wynagrodzenia koordynatorów, koszty czynności administracyjnych</t>
  </si>
  <si>
    <t>koszty czynności administracyjnych niezbędnych do realizacji przez OIL zadań</t>
  </si>
  <si>
    <t>koszty obsługi (Organizacja, finansowanie oraz zapewnienie warunków odbywania stażu podyplomowego)</t>
  </si>
  <si>
    <t>Rok</t>
  </si>
  <si>
    <t>(plan 2026 rok) - FORMUŁY SPRAWDZONE</t>
  </si>
  <si>
    <t>(plan 2027 rok)</t>
  </si>
  <si>
    <t>(plan 2028 rok)</t>
  </si>
  <si>
    <t>(plan 2029 rok)</t>
  </si>
  <si>
    <t>liczba stażystów</t>
  </si>
  <si>
    <t>liczba miesięcy</t>
  </si>
  <si>
    <t>stawka</t>
  </si>
  <si>
    <t>kwota</t>
  </si>
  <si>
    <t>miesięczna</t>
  </si>
  <si>
    <t>do lipca</t>
  </si>
  <si>
    <t>od lipca</t>
  </si>
  <si>
    <t>Polacy</t>
  </si>
  <si>
    <t xml:space="preserve">Staże </t>
  </si>
  <si>
    <t>zaczęte od 1.03.2026 do 31.12.2026</t>
  </si>
  <si>
    <t>zaczęte od 1.03.2027 do 31.12.2027</t>
  </si>
  <si>
    <t>zaczęte od 1.03.2028 do 31.12.2028</t>
  </si>
  <si>
    <t>zaczęte od 1.03.2029 do 31.12.2029</t>
  </si>
  <si>
    <t xml:space="preserve">lekarze </t>
  </si>
  <si>
    <t>lekarze dentyści</t>
  </si>
  <si>
    <t>Razem</t>
  </si>
  <si>
    <t>Staże</t>
  </si>
  <si>
    <t>zaczęte od 1.10.2026 r. - do 31.12.2026 plan wg Uniwersytetów</t>
  </si>
  <si>
    <t>zaczęte od 1.10.2027 r. - do 31.12.2027 plan wg Uniwersytetów</t>
  </si>
  <si>
    <t>zaczęte od 1.10.2028 r. - do 31.12.2028 plan wg Uniwersytetów</t>
  </si>
  <si>
    <t>zaczęte od 1.10.2029 r. - do 31.12.2029 plan wg Uniwersytetów</t>
  </si>
  <si>
    <t xml:space="preserve">kontynuacja zaczęte 1.03.2025 r. </t>
  </si>
  <si>
    <t xml:space="preserve">kontynuacja zaczęte 1.03.2026 r. </t>
  </si>
  <si>
    <t xml:space="preserve">kontynuacja zaczęte 1.03.2027 r. </t>
  </si>
  <si>
    <t xml:space="preserve">kontynuacja zaczęte 1.03.2028 r. </t>
  </si>
  <si>
    <t xml:space="preserve">kontynuacja zaczęte 1.10.2025 r. </t>
  </si>
  <si>
    <t xml:space="preserve">kontynuacja zaczęte 1.10.2026 r. </t>
  </si>
  <si>
    <t xml:space="preserve">kontynuacja zaczęte 1.10.2027 r. </t>
  </si>
  <si>
    <t xml:space="preserve">kontynuacja zaczęte 1.10.2028 r. </t>
  </si>
  <si>
    <t>Koszty szkoleń - X</t>
  </si>
  <si>
    <t xml:space="preserve">koszty czynności administracyjnych </t>
  </si>
  <si>
    <t>zaczęte od 1.10.2026 r.</t>
  </si>
  <si>
    <t>zaczęte od 1.10.2027 r.</t>
  </si>
  <si>
    <t>zaczęte od 1.10.2028 r.</t>
  </si>
  <si>
    <t>zaczęte od 1.10.2029 r.</t>
  </si>
  <si>
    <t>OGÓŁEM</t>
  </si>
  <si>
    <t>UE</t>
  </si>
  <si>
    <t>zaczęte od 1.03.2026 r.</t>
  </si>
  <si>
    <t>zaczęte od 1.03.2027 r.</t>
  </si>
  <si>
    <t>zaczęte od 1.03.2028 r.</t>
  </si>
  <si>
    <t>zaczęte od 1.03.2029 r.</t>
  </si>
  <si>
    <t xml:space="preserve">kontynuacja zaczęte od 1.10.2025 r. </t>
  </si>
  <si>
    <t xml:space="preserve">kontynuacja zaczęte od 1.10.2026 r. </t>
  </si>
  <si>
    <t xml:space="preserve">kontynuacja zaczęte od 1.10.2027 r. </t>
  </si>
  <si>
    <t xml:space="preserve">kontynuacja zaczęte od 1.10.2028 r. </t>
  </si>
  <si>
    <t>szkolenia</t>
  </si>
  <si>
    <t>OGÓŁEM UE</t>
  </si>
  <si>
    <t>RAZEM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</si>
</sst>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5" fontId="4" fillId="4" borderId="1" xfId="1" applyNumberFormat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3" fontId="1" fillId="8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7" borderId="22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3" fontId="4" fillId="7" borderId="2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3" fillId="9" borderId="22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8" fillId="9" borderId="2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8" fillId="9" borderId="22" xfId="0" applyNumberFormat="1" applyFont="1" applyFill="1" applyBorder="1" applyAlignment="1">
      <alignment horizontal="center" vertical="center" wrapText="1"/>
    </xf>
    <xf numFmtId="4" fontId="6" fillId="10" borderId="22" xfId="0" applyNumberFormat="1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7" fillId="10" borderId="22" xfId="0" applyNumberFormat="1" applyFont="1" applyFill="1" applyBorder="1" applyAlignment="1">
      <alignment horizontal="center" vertical="center" wrapText="1"/>
    </xf>
    <xf numFmtId="4" fontId="6" fillId="12" borderId="22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3" fontId="4" fillId="12" borderId="24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4" fontId="7" fillId="12" borderId="25" xfId="0" applyNumberFormat="1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vertical="center" wrapText="1"/>
    </xf>
    <xf numFmtId="0" fontId="6" fillId="13" borderId="20" xfId="0" applyFont="1" applyFill="1" applyBorder="1" applyAlignment="1">
      <alignment vertical="center" wrapText="1"/>
    </xf>
    <xf numFmtId="3" fontId="6" fillId="12" borderId="2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13" borderId="30" xfId="0" applyFont="1" applyFill="1" applyBorder="1" applyAlignment="1">
      <alignment vertical="center" wrapText="1"/>
    </xf>
    <xf numFmtId="3" fontId="6" fillId="14" borderId="1" xfId="0" applyNumberFormat="1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vertical="center" wrapText="1"/>
    </xf>
    <xf numFmtId="3" fontId="6" fillId="7" borderId="21" xfId="0" applyNumberFormat="1" applyFont="1" applyFill="1" applyBorder="1" applyAlignment="1">
      <alignment horizontal="center" vertical="center" wrapText="1"/>
    </xf>
    <xf numFmtId="4" fontId="6" fillId="7" borderId="22" xfId="0" applyNumberFormat="1" applyFont="1" applyFill="1" applyBorder="1" applyAlignment="1">
      <alignment horizontal="center" vertical="center" wrapText="1"/>
    </xf>
    <xf numFmtId="3" fontId="6" fillId="10" borderId="21" xfId="0" applyNumberFormat="1" applyFont="1" applyFill="1" applyBorder="1" applyAlignment="1">
      <alignment horizontal="center" vertical="center" wrapText="1"/>
    </xf>
    <xf numFmtId="3" fontId="3" fillId="9" borderId="21" xfId="0" applyNumberFormat="1" applyFont="1" applyFill="1" applyBorder="1" applyAlignment="1">
      <alignment horizontal="center" vertical="center" wrapText="1"/>
    </xf>
    <xf numFmtId="3" fontId="3" fillId="9" borderId="31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14" borderId="8" xfId="0" applyNumberFormat="1" applyFont="1" applyFill="1" applyBorder="1" applyAlignment="1">
      <alignment horizontal="center" vertical="center" wrapText="1"/>
    </xf>
    <xf numFmtId="4" fontId="3" fillId="9" borderId="9" xfId="0" applyNumberFormat="1" applyFont="1" applyFill="1" applyBorder="1" applyAlignment="1">
      <alignment horizontal="center" vertical="center" wrapText="1"/>
    </xf>
    <xf numFmtId="0" fontId="9" fillId="15" borderId="32" xfId="0" applyFont="1" applyFill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6" fillId="13" borderId="26" xfId="0" applyFont="1" applyFill="1" applyBorder="1" applyAlignment="1">
      <alignment vertical="center" wrapText="1"/>
    </xf>
    <xf numFmtId="4" fontId="6" fillId="14" borderId="1" xfId="0" applyNumberFormat="1" applyFont="1" applyFill="1" applyBorder="1" applyAlignment="1">
      <alignment horizontal="center" vertical="center" wrapText="1"/>
    </xf>
    <xf numFmtId="3" fontId="1" fillId="10" borderId="21" xfId="0" applyNumberFormat="1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vertical="center" wrapText="1"/>
    </xf>
    <xf numFmtId="3" fontId="1" fillId="14" borderId="1" xfId="0" applyNumberFormat="1" applyFont="1" applyFill="1" applyBorder="1" applyAlignment="1">
      <alignment horizontal="center" vertical="center" wrapText="1"/>
    </xf>
    <xf numFmtId="3" fontId="1" fillId="12" borderId="21" xfId="0" applyNumberFormat="1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vertical="center" wrapText="1"/>
    </xf>
    <xf numFmtId="4" fontId="9" fillId="17" borderId="37" xfId="0" applyNumberFormat="1" applyFont="1" applyFill="1" applyBorder="1" applyAlignment="1">
      <alignment horizontal="center" vertical="center" wrapText="1"/>
    </xf>
    <xf numFmtId="4" fontId="9" fillId="17" borderId="38" xfId="0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4" fontId="1" fillId="10" borderId="21" xfId="0" applyNumberFormat="1" applyFont="1" applyFill="1" applyBorder="1" applyAlignment="1">
      <alignment horizontal="center" vertical="center" wrapText="1"/>
    </xf>
    <xf numFmtId="4" fontId="6" fillId="10" borderId="1" xfId="0" applyNumberFormat="1" applyFont="1" applyFill="1" applyBorder="1" applyAlignment="1">
      <alignment horizontal="center" vertical="center" wrapText="1"/>
    </xf>
    <xf numFmtId="4" fontId="6" fillId="10" borderId="22" xfId="0" applyNumberFormat="1" applyFont="1" applyFill="1" applyBorder="1" applyAlignment="1">
      <alignment horizontal="center" vertical="center" wrapText="1"/>
    </xf>
    <xf numFmtId="4" fontId="1" fillId="12" borderId="2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2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4" fontId="3" fillId="9" borderId="2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 wrapText="1"/>
    </xf>
    <xf numFmtId="4" fontId="3" fillId="9" borderId="22" xfId="0" applyNumberFormat="1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4" fontId="1" fillId="7" borderId="2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4" fontId="1" fillId="7" borderId="22" xfId="0" applyNumberFormat="1" applyFont="1" applyFill="1" applyBorder="1" applyAlignment="1">
      <alignment horizontal="center" vertical="center" wrapText="1"/>
    </xf>
    <xf numFmtId="4" fontId="7" fillId="15" borderId="33" xfId="0" applyNumberFormat="1" applyFont="1" applyFill="1" applyBorder="1" applyAlignment="1">
      <alignment horizontal="center" vertical="center" wrapText="1"/>
    </xf>
    <xf numFmtId="4" fontId="7" fillId="15" borderId="34" xfId="0" applyNumberFormat="1" applyFont="1" applyFill="1" applyBorder="1" applyAlignment="1">
      <alignment horizontal="center" vertical="center" wrapText="1"/>
    </xf>
    <xf numFmtId="0" fontId="0" fillId="15" borderId="35" xfId="0" applyFill="1" applyBorder="1" applyAlignment="1">
      <alignment horizontal="center" vertical="center" wrapText="1"/>
    </xf>
    <xf numFmtId="4" fontId="1" fillId="10" borderId="27" xfId="0" applyNumberFormat="1" applyFont="1" applyFill="1" applyBorder="1" applyAlignment="1">
      <alignment horizontal="center" vertical="center" wrapText="1"/>
    </xf>
    <xf numFmtId="4" fontId="6" fillId="10" borderId="28" xfId="0" applyNumberFormat="1" applyFont="1" applyFill="1" applyBorder="1" applyAlignment="1">
      <alignment horizontal="center" vertical="center" wrapText="1"/>
    </xf>
    <xf numFmtId="4" fontId="6" fillId="10" borderId="29" xfId="0" applyNumberFormat="1" applyFont="1" applyFill="1" applyBorder="1" applyAlignment="1">
      <alignment horizontal="center" vertical="center" wrapText="1"/>
    </xf>
    <xf numFmtId="4" fontId="6" fillId="10" borderId="21" xfId="0" applyNumberFormat="1" applyFont="1" applyFill="1" applyBorder="1" applyAlignment="1">
      <alignment horizontal="center" vertical="center" wrapText="1"/>
    </xf>
    <xf numFmtId="4" fontId="1" fillId="7" borderId="27" xfId="0" applyNumberFormat="1" applyFont="1" applyFill="1" applyBorder="1" applyAlignment="1">
      <alignment horizontal="center" vertical="center" wrapText="1"/>
    </xf>
    <xf numFmtId="4" fontId="1" fillId="7" borderId="28" xfId="0" applyNumberFormat="1" applyFont="1" applyFill="1" applyBorder="1" applyAlignment="1">
      <alignment horizontal="center" vertical="center" wrapText="1"/>
    </xf>
    <xf numFmtId="4" fontId="1" fillId="7" borderId="29" xfId="0" applyNumberFormat="1" applyFont="1" applyFill="1" applyBorder="1" applyAlignment="1">
      <alignment horizontal="center" vertical="center" wrapText="1"/>
    </xf>
    <xf numFmtId="0" fontId="9" fillId="17" borderId="39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4" fontId="7" fillId="16" borderId="37" xfId="0" applyNumberFormat="1" applyFont="1" applyFill="1" applyBorder="1" applyAlignment="1">
      <alignment horizontal="center" vertical="center" wrapText="1"/>
    </xf>
    <xf numFmtId="4" fontId="7" fillId="16" borderId="38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SYMULACJA  Absolwenci 2017 do 2027 (wg danych z 2016-17) ver II" xfId="1" xr:uid="{7669A81F-4774-4E19-A8D2-CB9019E1B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glowacka\AppData\Local\Microsoft\Windows\INetCache\Content.Outlook\RP135KFD\sta&#380;e%20podyplomowe%20-%20plan%20na%202026_2029%20%20wg%20nowych%20wska&#378;nik&#243;w.xlsx" TargetMode="External"/><Relationship Id="rId1" Type="http://schemas.openxmlformats.org/officeDocument/2006/relationships/externalLinkPath" Target="/Users/g.glowacka/AppData/Local/Microsoft/Windows/INetCache/Content.Outlook/RP135KFD/sta&#380;e%20podyplomowe%20-%20plan%20na%202026_2029%20%20wg%20nowych%20wska&#378;ni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NA 2026_2029"/>
      <sheetName val="PORÓWNANIE"/>
      <sheetName val="wyliczeniowy_2026_2029"/>
      <sheetName val="dane o absolwentach"/>
      <sheetName val="dane NIL "/>
      <sheetName val="wynagrodzenia"/>
      <sheetName val="Arkusz1"/>
    </sheetNames>
    <sheetDataSet>
      <sheetData sheetId="0"/>
      <sheetData sheetId="1"/>
      <sheetData sheetId="2"/>
      <sheetData sheetId="3">
        <row r="7">
          <cell r="J7">
            <v>7116</v>
          </cell>
        </row>
        <row r="8">
          <cell r="J8">
            <v>6291</v>
          </cell>
        </row>
        <row r="9">
          <cell r="J9">
            <v>5637</v>
          </cell>
        </row>
        <row r="10">
          <cell r="J10">
            <v>5481</v>
          </cell>
        </row>
        <row r="11">
          <cell r="J11">
            <v>5293</v>
          </cell>
        </row>
        <row r="18">
          <cell r="J18">
            <v>1034</v>
          </cell>
        </row>
        <row r="19">
          <cell r="J19">
            <v>992</v>
          </cell>
        </row>
        <row r="20">
          <cell r="J20">
            <v>901</v>
          </cell>
        </row>
        <row r="21">
          <cell r="J21">
            <v>972</v>
          </cell>
        </row>
        <row r="22">
          <cell r="J22">
            <v>983</v>
          </cell>
        </row>
      </sheetData>
      <sheetData sheetId="4"/>
      <sheetData sheetId="5">
        <row r="27">
          <cell r="T27">
            <v>13152</v>
          </cell>
          <cell r="U27">
            <v>14804</v>
          </cell>
          <cell r="V27">
            <v>16027</v>
          </cell>
          <cell r="W27">
            <v>17029</v>
          </cell>
          <cell r="X27">
            <v>18066</v>
          </cell>
        </row>
        <row r="29">
          <cell r="T29">
            <v>9908</v>
          </cell>
          <cell r="U29">
            <v>11064</v>
          </cell>
          <cell r="V29">
            <v>12043</v>
          </cell>
          <cell r="W29">
            <v>12786</v>
          </cell>
          <cell r="X29">
            <v>13555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88E0-0316-4B9A-A66B-DEDECF172579}">
  <sheetPr>
    <pageSetUpPr fitToPage="1"/>
  </sheetPr>
  <dimension ref="A2:V70"/>
  <sheetViews>
    <sheetView tabSelected="1" zoomScale="80" zoomScaleNormal="80" workbookViewId="0">
      <selection activeCell="H6" sqref="H6"/>
    </sheetView>
  </sheetViews>
  <sheetFormatPr defaultColWidth="8.81640625" defaultRowHeight="15.5" x14ac:dyDescent="0.25"/>
  <cols>
    <col min="1" max="1" width="7.54296875" style="1" customWidth="1"/>
    <col min="2" max="2" width="23.453125" style="4" customWidth="1"/>
    <col min="3" max="3" width="13.81640625" style="4" customWidth="1"/>
    <col min="4" max="4" width="12.81640625" style="4" customWidth="1"/>
    <col min="5" max="6" width="16.1796875" style="4" customWidth="1"/>
    <col min="7" max="7" width="23.81640625" style="4" customWidth="1"/>
    <col min="8" max="8" width="32.81640625" style="4" customWidth="1"/>
    <col min="9" max="9" width="17.54296875" style="4" customWidth="1"/>
    <col min="10" max="10" width="28.81640625" style="4" customWidth="1"/>
    <col min="11" max="11" width="11.453125" style="4" customWidth="1"/>
    <col min="12" max="12" width="20.7265625" style="4" customWidth="1"/>
    <col min="13" max="14" width="8.81640625" style="4" customWidth="1"/>
    <col min="15" max="15" width="15.1796875" style="4" customWidth="1"/>
    <col min="16" max="16" width="13.453125" style="4" customWidth="1"/>
    <col min="17" max="17" width="26.54296875" style="4" customWidth="1"/>
    <col min="18" max="18" width="13.1796875" style="4" customWidth="1"/>
    <col min="19" max="20" width="14.1796875" style="4" customWidth="1"/>
    <col min="21" max="21" width="13.81640625" style="4" customWidth="1"/>
    <col min="22" max="22" width="20.54296875" style="4" customWidth="1"/>
    <col min="23" max="16384" width="8.81640625" style="4"/>
  </cols>
  <sheetData>
    <row r="2" spans="1:22" x14ac:dyDescent="0.35">
      <c r="B2" s="74"/>
      <c r="C2" s="74"/>
      <c r="D2" s="74"/>
      <c r="E2" s="74"/>
      <c r="F2" s="74"/>
      <c r="G2" s="74"/>
      <c r="H2" s="2" t="s">
        <v>0</v>
      </c>
      <c r="I2" s="3"/>
      <c r="J2" s="3"/>
    </row>
    <row r="3" spans="1:22" ht="31" customHeight="1" x14ac:dyDescent="0.35">
      <c r="B3" s="85"/>
      <c r="C3" s="85"/>
      <c r="D3" s="85"/>
      <c r="E3" s="85"/>
      <c r="F3" s="85"/>
      <c r="G3" s="85"/>
      <c r="H3" s="5" t="s">
        <v>1</v>
      </c>
      <c r="I3" s="6"/>
      <c r="J3" s="6"/>
    </row>
    <row r="4" spans="1:22" x14ac:dyDescent="0.35">
      <c r="B4" s="74" t="s">
        <v>2</v>
      </c>
      <c r="C4" s="74"/>
      <c r="D4" s="74"/>
      <c r="E4" s="74"/>
      <c r="F4" s="74"/>
      <c r="G4" s="74"/>
      <c r="H4" s="7">
        <v>1361</v>
      </c>
      <c r="I4" s="8"/>
      <c r="J4" s="8"/>
      <c r="L4" s="8"/>
    </row>
    <row r="5" spans="1:22" ht="15.65" customHeight="1" x14ac:dyDescent="0.35">
      <c r="B5" s="74" t="s">
        <v>3</v>
      </c>
      <c r="C5" s="74"/>
      <c r="D5" s="74"/>
      <c r="E5" s="74"/>
      <c r="F5" s="74"/>
      <c r="G5" s="74"/>
      <c r="H5" s="7">
        <v>79</v>
      </c>
      <c r="I5" s="8"/>
      <c r="J5" s="8"/>
      <c r="L5" s="8"/>
    </row>
    <row r="6" spans="1:22" ht="15.65" customHeight="1" x14ac:dyDescent="0.35">
      <c r="B6" s="74" t="s">
        <v>4</v>
      </c>
      <c r="C6" s="74"/>
      <c r="D6" s="74"/>
      <c r="E6" s="74"/>
      <c r="F6" s="74"/>
      <c r="G6" s="74"/>
      <c r="H6" s="7"/>
      <c r="I6" s="6"/>
      <c r="J6" s="8"/>
      <c r="L6" s="6"/>
    </row>
    <row r="7" spans="1:22" ht="15.65" customHeight="1" x14ac:dyDescent="0.35">
      <c r="B7" s="74" t="s">
        <v>5</v>
      </c>
      <c r="C7" s="74"/>
      <c r="D7" s="74"/>
      <c r="E7" s="74"/>
      <c r="F7" s="74"/>
      <c r="G7" s="74"/>
      <c r="H7" s="7">
        <v>210</v>
      </c>
      <c r="I7" s="8"/>
      <c r="J7" s="8"/>
      <c r="L7" s="8"/>
    </row>
    <row r="8" spans="1:22" ht="15.65" customHeight="1" x14ac:dyDescent="0.35">
      <c r="B8" s="74" t="s">
        <v>6</v>
      </c>
      <c r="C8" s="74"/>
      <c r="D8" s="74"/>
      <c r="E8" s="74"/>
      <c r="F8" s="74"/>
      <c r="G8" s="74"/>
      <c r="H8" s="7">
        <v>123</v>
      </c>
      <c r="I8" s="8"/>
      <c r="J8" s="8"/>
      <c r="L8" s="8"/>
    </row>
    <row r="9" spans="1:22" ht="16" thickBot="1" x14ac:dyDescent="0.4">
      <c r="B9" s="74"/>
      <c r="C9" s="74"/>
      <c r="D9" s="74"/>
      <c r="E9" s="74"/>
      <c r="F9" s="74"/>
      <c r="G9" s="74"/>
    </row>
    <row r="10" spans="1:22" s="9" customFormat="1" x14ac:dyDescent="0.25">
      <c r="A10" s="75"/>
      <c r="B10" s="77" t="s">
        <v>7</v>
      </c>
      <c r="C10" s="79" t="s">
        <v>8</v>
      </c>
      <c r="D10" s="80"/>
      <c r="E10" s="80"/>
      <c r="F10" s="80"/>
      <c r="G10" s="81"/>
      <c r="H10" s="82" t="s">
        <v>9</v>
      </c>
      <c r="I10" s="83"/>
      <c r="J10" s="83"/>
      <c r="K10" s="83"/>
      <c r="L10" s="84"/>
      <c r="M10" s="79" t="s">
        <v>10</v>
      </c>
      <c r="N10" s="80"/>
      <c r="O10" s="80"/>
      <c r="P10" s="80"/>
      <c r="Q10" s="81"/>
      <c r="R10" s="82" t="s">
        <v>11</v>
      </c>
      <c r="S10" s="83"/>
      <c r="T10" s="83"/>
      <c r="U10" s="83"/>
      <c r="V10" s="84"/>
    </row>
    <row r="11" spans="1:22" x14ac:dyDescent="0.25">
      <c r="A11" s="76"/>
      <c r="B11" s="77"/>
      <c r="C11" s="86" t="s">
        <v>12</v>
      </c>
      <c r="D11" s="89" t="s">
        <v>13</v>
      </c>
      <c r="E11" s="92" t="s">
        <v>14</v>
      </c>
      <c r="F11" s="92"/>
      <c r="G11" s="93" t="s">
        <v>15</v>
      </c>
      <c r="H11" s="96" t="s">
        <v>12</v>
      </c>
      <c r="I11" s="99" t="s">
        <v>13</v>
      </c>
      <c r="J11" s="102" t="s">
        <v>14</v>
      </c>
      <c r="K11" s="102"/>
      <c r="L11" s="103" t="s">
        <v>15</v>
      </c>
      <c r="M11" s="86" t="s">
        <v>12</v>
      </c>
      <c r="N11" s="89" t="s">
        <v>13</v>
      </c>
      <c r="O11" s="92" t="s">
        <v>14</v>
      </c>
      <c r="P11" s="92"/>
      <c r="Q11" s="93" t="s">
        <v>15</v>
      </c>
      <c r="R11" s="96" t="s">
        <v>12</v>
      </c>
      <c r="S11" s="99" t="s">
        <v>13</v>
      </c>
      <c r="T11" s="102" t="s">
        <v>14</v>
      </c>
      <c r="U11" s="102"/>
      <c r="V11" s="103" t="s">
        <v>15</v>
      </c>
    </row>
    <row r="12" spans="1:22" x14ac:dyDescent="0.25">
      <c r="A12" s="76"/>
      <c r="B12" s="77"/>
      <c r="C12" s="87"/>
      <c r="D12" s="90"/>
      <c r="E12" s="92" t="s">
        <v>16</v>
      </c>
      <c r="F12" s="92"/>
      <c r="G12" s="94"/>
      <c r="H12" s="97"/>
      <c r="I12" s="100"/>
      <c r="J12" s="102" t="s">
        <v>16</v>
      </c>
      <c r="K12" s="102"/>
      <c r="L12" s="104"/>
      <c r="M12" s="87"/>
      <c r="N12" s="90"/>
      <c r="O12" s="92" t="s">
        <v>16</v>
      </c>
      <c r="P12" s="92"/>
      <c r="Q12" s="94"/>
      <c r="R12" s="97"/>
      <c r="S12" s="100"/>
      <c r="T12" s="102" t="s">
        <v>16</v>
      </c>
      <c r="U12" s="102"/>
      <c r="V12" s="104"/>
    </row>
    <row r="13" spans="1:22" ht="16" thickBot="1" x14ac:dyDescent="0.3">
      <c r="A13" s="76"/>
      <c r="B13" s="78"/>
      <c r="C13" s="88"/>
      <c r="D13" s="91"/>
      <c r="E13" s="10" t="s">
        <v>17</v>
      </c>
      <c r="F13" s="10" t="s">
        <v>18</v>
      </c>
      <c r="G13" s="95"/>
      <c r="H13" s="98"/>
      <c r="I13" s="101"/>
      <c r="J13" s="11" t="s">
        <v>17</v>
      </c>
      <c r="K13" s="11" t="s">
        <v>18</v>
      </c>
      <c r="L13" s="105"/>
      <c r="M13" s="88"/>
      <c r="N13" s="91"/>
      <c r="O13" s="10" t="s">
        <v>17</v>
      </c>
      <c r="P13" s="10" t="s">
        <v>18</v>
      </c>
      <c r="Q13" s="95"/>
      <c r="R13" s="98"/>
      <c r="S13" s="101"/>
      <c r="T13" s="11" t="s">
        <v>17</v>
      </c>
      <c r="U13" s="11" t="s">
        <v>18</v>
      </c>
      <c r="V13" s="105"/>
    </row>
    <row r="14" spans="1:22" x14ac:dyDescent="0.25">
      <c r="A14" s="12" t="s">
        <v>19</v>
      </c>
      <c r="B14" s="13" t="s">
        <v>20</v>
      </c>
      <c r="C14" s="112" t="s">
        <v>21</v>
      </c>
      <c r="D14" s="113"/>
      <c r="E14" s="113"/>
      <c r="F14" s="113"/>
      <c r="G14" s="114"/>
      <c r="H14" s="112" t="s">
        <v>22</v>
      </c>
      <c r="I14" s="113"/>
      <c r="J14" s="113"/>
      <c r="K14" s="113"/>
      <c r="L14" s="114"/>
      <c r="M14" s="112" t="s">
        <v>23</v>
      </c>
      <c r="N14" s="113"/>
      <c r="O14" s="113"/>
      <c r="P14" s="113"/>
      <c r="Q14" s="114"/>
      <c r="R14" s="112" t="s">
        <v>24</v>
      </c>
      <c r="S14" s="113"/>
      <c r="T14" s="113"/>
      <c r="U14" s="113"/>
      <c r="V14" s="114"/>
    </row>
    <row r="15" spans="1:22" x14ac:dyDescent="0.25">
      <c r="A15" s="12" t="s">
        <v>19</v>
      </c>
      <c r="B15" s="14" t="s">
        <v>25</v>
      </c>
      <c r="C15" s="15">
        <v>100</v>
      </c>
      <c r="D15" s="16">
        <v>10</v>
      </c>
      <c r="E15" s="17">
        <f>[1]wynagrodzenia!$T$27</f>
        <v>13152</v>
      </c>
      <c r="F15" s="17">
        <f>[1]wynagrodzenia!$U$27</f>
        <v>14804</v>
      </c>
      <c r="G15" s="18">
        <f>C15*4*E15+C15*6*F15</f>
        <v>14143200</v>
      </c>
      <c r="H15" s="15">
        <v>100</v>
      </c>
      <c r="I15" s="16">
        <v>10</v>
      </c>
      <c r="J15" s="17">
        <f>[1]wynagrodzenia!$U$27</f>
        <v>14804</v>
      </c>
      <c r="K15" s="17">
        <f>[1]wynagrodzenia!$V$27</f>
        <v>16027</v>
      </c>
      <c r="L15" s="18">
        <f>H15*4*J15+H15*6*K15</f>
        <v>15537800</v>
      </c>
      <c r="M15" s="15">
        <v>100</v>
      </c>
      <c r="N15" s="16">
        <v>10</v>
      </c>
      <c r="O15" s="17">
        <f>[1]wynagrodzenia!$V$27</f>
        <v>16027</v>
      </c>
      <c r="P15" s="17">
        <f>[1]wynagrodzenia!$W$27</f>
        <v>17029</v>
      </c>
      <c r="Q15" s="18">
        <f>M15*4*O15+M15*6*P15</f>
        <v>16628200</v>
      </c>
      <c r="R15" s="15">
        <v>100</v>
      </c>
      <c r="S15" s="16">
        <v>10</v>
      </c>
      <c r="T15" s="17">
        <f>[1]wynagrodzenia!$W$27</f>
        <v>17029</v>
      </c>
      <c r="U15" s="17">
        <f>[1]wynagrodzenia!$X$27</f>
        <v>18066</v>
      </c>
      <c r="V15" s="18">
        <f>R15*4*T15+R15*6*U15</f>
        <v>17651200</v>
      </c>
    </row>
    <row r="16" spans="1:22" x14ac:dyDescent="0.25">
      <c r="A16" s="12" t="s">
        <v>19</v>
      </c>
      <c r="B16" s="14" t="s">
        <v>26</v>
      </c>
      <c r="C16" s="15">
        <v>50</v>
      </c>
      <c r="D16" s="16">
        <v>10</v>
      </c>
      <c r="E16" s="17">
        <f>[1]wynagrodzenia!$T$29</f>
        <v>9908</v>
      </c>
      <c r="F16" s="17">
        <f>[1]wynagrodzenia!$U$29</f>
        <v>11064</v>
      </c>
      <c r="G16" s="18">
        <f>C16*4*E16+C16*6*F16</f>
        <v>5300800</v>
      </c>
      <c r="H16" s="15">
        <v>50</v>
      </c>
      <c r="I16" s="16">
        <v>10</v>
      </c>
      <c r="J16" s="17">
        <f>[1]wynagrodzenia!$U$29</f>
        <v>11064</v>
      </c>
      <c r="K16" s="17">
        <f>[1]wynagrodzenia!$V$29</f>
        <v>12043</v>
      </c>
      <c r="L16" s="18">
        <f>H16*4*J16+H16*6*K16</f>
        <v>5825700</v>
      </c>
      <c r="M16" s="15">
        <v>50</v>
      </c>
      <c r="N16" s="16">
        <v>10</v>
      </c>
      <c r="O16" s="17">
        <f>[1]wynagrodzenia!$V$29</f>
        <v>12043</v>
      </c>
      <c r="P16" s="17">
        <f>[1]wynagrodzenia!$W$29</f>
        <v>12786</v>
      </c>
      <c r="Q16" s="18">
        <f>M16*4*O16+M16*6*P16</f>
        <v>6244400</v>
      </c>
      <c r="R16" s="15">
        <v>50</v>
      </c>
      <c r="S16" s="16">
        <v>10</v>
      </c>
      <c r="T16" s="17">
        <f>[1]wynagrodzenia!$W$29</f>
        <v>12786</v>
      </c>
      <c r="U16" s="17">
        <f>[1]wynagrodzenia!$X$29</f>
        <v>13555</v>
      </c>
      <c r="V16" s="18">
        <f>R16*4*T16+R16*6*U16</f>
        <v>6623700</v>
      </c>
    </row>
    <row r="17" spans="1:22" x14ac:dyDescent="0.25">
      <c r="A17" s="12" t="s">
        <v>19</v>
      </c>
      <c r="B17" s="19" t="s">
        <v>27</v>
      </c>
      <c r="C17" s="20">
        <f>SUM(C15:C16)</f>
        <v>150</v>
      </c>
      <c r="D17" s="21"/>
      <c r="E17" s="21"/>
      <c r="F17" s="21"/>
      <c r="G17" s="22">
        <f>SUM(G15:G16)</f>
        <v>19444000</v>
      </c>
      <c r="H17" s="20">
        <f>SUM(H15:H16)</f>
        <v>150</v>
      </c>
      <c r="I17" s="21"/>
      <c r="J17" s="21"/>
      <c r="K17" s="21"/>
      <c r="L17" s="22">
        <f>SUM(L15:L16)</f>
        <v>21363500</v>
      </c>
      <c r="M17" s="20">
        <f>SUM(M15:M16)</f>
        <v>150</v>
      </c>
      <c r="N17" s="21"/>
      <c r="O17" s="21"/>
      <c r="P17" s="21"/>
      <c r="Q17" s="22">
        <f>SUM(Q15:Q16)</f>
        <v>22872600</v>
      </c>
      <c r="R17" s="20">
        <f>SUM(R15:R16)</f>
        <v>150</v>
      </c>
      <c r="S17" s="21"/>
      <c r="T17" s="21"/>
      <c r="U17" s="21"/>
      <c r="V17" s="22">
        <f>SUM(V15:V16)</f>
        <v>24274900</v>
      </c>
    </row>
    <row r="18" spans="1:22" x14ac:dyDescent="0.25">
      <c r="A18" s="12" t="s">
        <v>19</v>
      </c>
      <c r="B18" s="13" t="s">
        <v>28</v>
      </c>
      <c r="C18" s="115" t="s">
        <v>29</v>
      </c>
      <c r="D18" s="116"/>
      <c r="E18" s="116"/>
      <c r="F18" s="116"/>
      <c r="G18" s="117"/>
      <c r="H18" s="115" t="s">
        <v>30</v>
      </c>
      <c r="I18" s="116"/>
      <c r="J18" s="116"/>
      <c r="K18" s="116"/>
      <c r="L18" s="117"/>
      <c r="M18" s="115" t="s">
        <v>31</v>
      </c>
      <c r="N18" s="116"/>
      <c r="O18" s="116"/>
      <c r="P18" s="116"/>
      <c r="Q18" s="117"/>
      <c r="R18" s="115" t="s">
        <v>32</v>
      </c>
      <c r="S18" s="116"/>
      <c r="T18" s="116"/>
      <c r="U18" s="116"/>
      <c r="V18" s="117"/>
    </row>
    <row r="19" spans="1:22" x14ac:dyDescent="0.25">
      <c r="A19" s="12" t="s">
        <v>19</v>
      </c>
      <c r="B19" s="14" t="s">
        <v>25</v>
      </c>
      <c r="C19" s="24">
        <f>'[1]dane o absolwentach'!J10*1.1</f>
        <v>6029.1</v>
      </c>
      <c r="D19" s="25">
        <v>3</v>
      </c>
      <c r="E19" s="17"/>
      <c r="F19" s="17">
        <f>[1]wynagrodzenia!$U$27</f>
        <v>14804</v>
      </c>
      <c r="G19" s="23">
        <f>C19*D19*F19</f>
        <v>267764389.20000005</v>
      </c>
      <c r="H19" s="24">
        <f>'[1]dane o absolwentach'!J9</f>
        <v>5637</v>
      </c>
      <c r="I19" s="25">
        <v>3</v>
      </c>
      <c r="J19" s="17"/>
      <c r="K19" s="17">
        <f>[1]wynagrodzenia!$V$27</f>
        <v>16027</v>
      </c>
      <c r="L19" s="23">
        <f>H19*I19*K19</f>
        <v>271032597</v>
      </c>
      <c r="M19" s="24">
        <f>'[1]dane o absolwentach'!J8</f>
        <v>6291</v>
      </c>
      <c r="N19" s="25">
        <v>3</v>
      </c>
      <c r="O19" s="17"/>
      <c r="P19" s="17">
        <f>[1]wynagrodzenia!$W$27</f>
        <v>17029</v>
      </c>
      <c r="Q19" s="23">
        <f>M19*N19*P19</f>
        <v>321388317</v>
      </c>
      <c r="R19" s="24">
        <f>'[1]dane o absolwentach'!J7</f>
        <v>7116</v>
      </c>
      <c r="S19" s="25">
        <v>3</v>
      </c>
      <c r="T19" s="17"/>
      <c r="U19" s="17">
        <f>[1]wynagrodzenia!$X$27</f>
        <v>18066</v>
      </c>
      <c r="V19" s="23">
        <f>R19*S19*U19</f>
        <v>385672968</v>
      </c>
    </row>
    <row r="20" spans="1:22" x14ac:dyDescent="0.25">
      <c r="A20" s="12" t="s">
        <v>19</v>
      </c>
      <c r="B20" s="14" t="s">
        <v>26</v>
      </c>
      <c r="C20" s="24">
        <f>'[1]dane o absolwentach'!J21*1.1</f>
        <v>1069.2</v>
      </c>
      <c r="D20" s="25">
        <v>3</v>
      </c>
      <c r="E20" s="26"/>
      <c r="F20" s="26">
        <f>[1]wynagrodzenia!$U$29</f>
        <v>11064</v>
      </c>
      <c r="G20" s="23">
        <f>C20*D20*F20</f>
        <v>35488886.400000006</v>
      </c>
      <c r="H20" s="24">
        <f>'[1]dane o absolwentach'!J20</f>
        <v>901</v>
      </c>
      <c r="I20" s="25">
        <v>3</v>
      </c>
      <c r="J20" s="26"/>
      <c r="K20" s="26">
        <f>[1]wynagrodzenia!$V$29</f>
        <v>12043</v>
      </c>
      <c r="L20" s="23">
        <f>H20*I20*K20</f>
        <v>32552229</v>
      </c>
      <c r="M20" s="24">
        <f>'[1]dane o absolwentach'!J19</f>
        <v>992</v>
      </c>
      <c r="N20" s="25">
        <v>3</v>
      </c>
      <c r="O20" s="26"/>
      <c r="P20" s="26">
        <f>[1]wynagrodzenia!$W$29</f>
        <v>12786</v>
      </c>
      <c r="Q20" s="23">
        <f>M20*N20*P20</f>
        <v>38051136</v>
      </c>
      <c r="R20" s="24">
        <f>'[1]dane o absolwentach'!J18</f>
        <v>1034</v>
      </c>
      <c r="S20" s="25">
        <v>3</v>
      </c>
      <c r="T20" s="26"/>
      <c r="U20" s="26">
        <f>[1]wynagrodzenia!$X$29</f>
        <v>13555</v>
      </c>
      <c r="V20" s="23">
        <f>R20*S20*U20</f>
        <v>42047610</v>
      </c>
    </row>
    <row r="21" spans="1:22" x14ac:dyDescent="0.25">
      <c r="A21" s="12" t="s">
        <v>19</v>
      </c>
      <c r="B21" s="19" t="s">
        <v>27</v>
      </c>
      <c r="C21" s="27">
        <f>SUM(C19:C20)</f>
        <v>7098.3</v>
      </c>
      <c r="D21" s="28"/>
      <c r="E21" s="28"/>
      <c r="F21" s="28"/>
      <c r="G21" s="29">
        <f>SUM(G19:G20)</f>
        <v>303253275.60000002</v>
      </c>
      <c r="H21" s="27">
        <f>SUM(H19:H20)</f>
        <v>6538</v>
      </c>
      <c r="I21" s="28"/>
      <c r="J21" s="28"/>
      <c r="K21" s="28"/>
      <c r="L21" s="29">
        <f>SUM(L19:L20)</f>
        <v>303584826</v>
      </c>
      <c r="M21" s="27">
        <f>SUM(M19:M20)</f>
        <v>7283</v>
      </c>
      <c r="N21" s="28"/>
      <c r="O21" s="28"/>
      <c r="P21" s="28"/>
      <c r="Q21" s="29">
        <f>SUM(Q19:Q20)</f>
        <v>359439453</v>
      </c>
      <c r="R21" s="27">
        <f>SUM(R19:R20)</f>
        <v>8150</v>
      </c>
      <c r="S21" s="28"/>
      <c r="T21" s="28"/>
      <c r="U21" s="28"/>
      <c r="V21" s="29">
        <f>SUM(V19:V20)</f>
        <v>427720578</v>
      </c>
    </row>
    <row r="22" spans="1:22" x14ac:dyDescent="0.25">
      <c r="A22" s="12" t="s">
        <v>19</v>
      </c>
      <c r="B22" s="14" t="s">
        <v>20</v>
      </c>
      <c r="C22" s="106" t="s">
        <v>33</v>
      </c>
      <c r="D22" s="107"/>
      <c r="E22" s="107"/>
      <c r="F22" s="107"/>
      <c r="G22" s="108"/>
      <c r="H22" s="106" t="s">
        <v>34</v>
      </c>
      <c r="I22" s="107"/>
      <c r="J22" s="107"/>
      <c r="K22" s="107"/>
      <c r="L22" s="108"/>
      <c r="M22" s="106" t="s">
        <v>35</v>
      </c>
      <c r="N22" s="107"/>
      <c r="O22" s="107"/>
      <c r="P22" s="107"/>
      <c r="Q22" s="108"/>
      <c r="R22" s="106" t="s">
        <v>36</v>
      </c>
      <c r="S22" s="107"/>
      <c r="T22" s="107"/>
      <c r="U22" s="107"/>
      <c r="V22" s="108"/>
    </row>
    <row r="23" spans="1:22" x14ac:dyDescent="0.25">
      <c r="A23" s="12" t="s">
        <v>19</v>
      </c>
      <c r="B23" s="14" t="s">
        <v>25</v>
      </c>
      <c r="C23" s="31">
        <v>100</v>
      </c>
      <c r="D23" s="32">
        <v>3</v>
      </c>
      <c r="E23" s="17">
        <f>[1]wynagrodzenia!$T$27</f>
        <v>13152</v>
      </c>
      <c r="F23" s="17"/>
      <c r="G23" s="30">
        <f>C23*D23*E23</f>
        <v>3945600</v>
      </c>
      <c r="H23" s="31">
        <v>100</v>
      </c>
      <c r="I23" s="32">
        <v>3</v>
      </c>
      <c r="J23" s="17">
        <f>[1]wynagrodzenia!$U$27</f>
        <v>14804</v>
      </c>
      <c r="K23" s="17"/>
      <c r="L23" s="30">
        <f>H23*I23*J23</f>
        <v>4441200</v>
      </c>
      <c r="M23" s="31">
        <v>100</v>
      </c>
      <c r="N23" s="32">
        <v>3</v>
      </c>
      <c r="O23" s="17">
        <f>[1]wynagrodzenia!$V$27</f>
        <v>16027</v>
      </c>
      <c r="P23" s="17"/>
      <c r="Q23" s="30">
        <f>M23*N23*O23</f>
        <v>4808100</v>
      </c>
      <c r="R23" s="31">
        <v>100</v>
      </c>
      <c r="S23" s="32">
        <v>3</v>
      </c>
      <c r="T23" s="17">
        <f>[1]wynagrodzenia!$W$27</f>
        <v>17029</v>
      </c>
      <c r="U23" s="17"/>
      <c r="V23" s="30">
        <f>R23*S23*T23</f>
        <v>5108700</v>
      </c>
    </row>
    <row r="24" spans="1:22" x14ac:dyDescent="0.25">
      <c r="A24" s="12" t="s">
        <v>19</v>
      </c>
      <c r="B24" s="14" t="s">
        <v>26</v>
      </c>
      <c r="C24" s="31">
        <v>50</v>
      </c>
      <c r="D24" s="32">
        <v>2</v>
      </c>
      <c r="E24" s="17">
        <f>[1]wynagrodzenia!$T$29</f>
        <v>9908</v>
      </c>
      <c r="F24" s="17"/>
      <c r="G24" s="30">
        <f>C24*D24*E24</f>
        <v>990800</v>
      </c>
      <c r="H24" s="31">
        <v>50</v>
      </c>
      <c r="I24" s="32">
        <v>2</v>
      </c>
      <c r="J24" s="17">
        <f>[1]wynagrodzenia!$U$29</f>
        <v>11064</v>
      </c>
      <c r="K24" s="17"/>
      <c r="L24" s="30">
        <f>H24*I24*J24</f>
        <v>1106400</v>
      </c>
      <c r="M24" s="31">
        <v>50</v>
      </c>
      <c r="N24" s="32">
        <v>2</v>
      </c>
      <c r="O24" s="17">
        <f>[1]wynagrodzenia!$V$29</f>
        <v>12043</v>
      </c>
      <c r="P24" s="17"/>
      <c r="Q24" s="30">
        <f>M24*N24*O24</f>
        <v>1204300</v>
      </c>
      <c r="R24" s="31">
        <v>50</v>
      </c>
      <c r="S24" s="32">
        <v>2</v>
      </c>
      <c r="T24" s="17">
        <f>[1]wynagrodzenia!$W$29</f>
        <v>12786</v>
      </c>
      <c r="U24" s="17"/>
      <c r="V24" s="30">
        <f>R24*S24*T24</f>
        <v>1278600</v>
      </c>
    </row>
    <row r="25" spans="1:22" x14ac:dyDescent="0.25">
      <c r="A25" s="12" t="s">
        <v>19</v>
      </c>
      <c r="B25" s="19" t="s">
        <v>27</v>
      </c>
      <c r="C25" s="33">
        <v>150</v>
      </c>
      <c r="D25" s="32"/>
      <c r="E25" s="34"/>
      <c r="F25" s="34"/>
      <c r="G25" s="35">
        <f>SUM(G23:G24)</f>
        <v>4936400</v>
      </c>
      <c r="H25" s="33">
        <v>150</v>
      </c>
      <c r="I25" s="32"/>
      <c r="J25" s="34"/>
      <c r="K25" s="34"/>
      <c r="L25" s="35">
        <f>SUM(L23:L24)</f>
        <v>5547600</v>
      </c>
      <c r="M25" s="33">
        <v>150</v>
      </c>
      <c r="N25" s="32"/>
      <c r="O25" s="34"/>
      <c r="P25" s="34"/>
      <c r="Q25" s="35">
        <f>SUM(Q23:Q24)</f>
        <v>6012400</v>
      </c>
      <c r="R25" s="33">
        <v>150</v>
      </c>
      <c r="S25" s="32"/>
      <c r="T25" s="34"/>
      <c r="U25" s="34"/>
      <c r="V25" s="35">
        <f>SUM(V23:V24)</f>
        <v>6387300</v>
      </c>
    </row>
    <row r="26" spans="1:22" x14ac:dyDescent="0.25">
      <c r="A26" s="12" t="s">
        <v>19</v>
      </c>
      <c r="B26" s="14" t="s">
        <v>28</v>
      </c>
      <c r="C26" s="109" t="s">
        <v>37</v>
      </c>
      <c r="D26" s="110"/>
      <c r="E26" s="110"/>
      <c r="F26" s="110"/>
      <c r="G26" s="111"/>
      <c r="H26" s="109" t="s">
        <v>38</v>
      </c>
      <c r="I26" s="110"/>
      <c r="J26" s="110"/>
      <c r="K26" s="110"/>
      <c r="L26" s="111"/>
      <c r="M26" s="109" t="s">
        <v>39</v>
      </c>
      <c r="N26" s="110"/>
      <c r="O26" s="110"/>
      <c r="P26" s="110"/>
      <c r="Q26" s="111"/>
      <c r="R26" s="109" t="s">
        <v>40</v>
      </c>
      <c r="S26" s="110"/>
      <c r="T26" s="110"/>
      <c r="U26" s="110"/>
      <c r="V26" s="111"/>
    </row>
    <row r="27" spans="1:22" x14ac:dyDescent="0.25">
      <c r="A27" s="12" t="s">
        <v>19</v>
      </c>
      <c r="B27" s="14" t="s">
        <v>25</v>
      </c>
      <c r="C27" s="24">
        <f>'[1]dane o absolwentach'!J11*1.1</f>
        <v>5822.3</v>
      </c>
      <c r="D27" s="25">
        <v>10</v>
      </c>
      <c r="E27" s="17">
        <f>[1]wynagrodzenia!$T$27</f>
        <v>13152</v>
      </c>
      <c r="F27" s="17">
        <f>[1]wynagrodzenia!$U$27</f>
        <v>14804</v>
      </c>
      <c r="G27" s="36">
        <f>C27*6*E27+C27*4*F27</f>
        <v>804222654.4000001</v>
      </c>
      <c r="H27" s="24">
        <f>'[1]dane o absolwentach'!J10</f>
        <v>5481</v>
      </c>
      <c r="I27" s="25">
        <v>10</v>
      </c>
      <c r="J27" s="17">
        <f>[1]wynagrodzenia!$U$27</f>
        <v>14804</v>
      </c>
      <c r="K27" s="17">
        <f>[1]wynagrodzenia!$V$27</f>
        <v>16027</v>
      </c>
      <c r="L27" s="36">
        <f>H27*6*J27+H27*4*K27</f>
        <v>838220292</v>
      </c>
      <c r="M27" s="24">
        <f>'[1]dane o absolwentach'!J9</f>
        <v>5637</v>
      </c>
      <c r="N27" s="25">
        <v>10</v>
      </c>
      <c r="O27" s="17">
        <f>[1]wynagrodzenia!$V$27</f>
        <v>16027</v>
      </c>
      <c r="P27" s="17">
        <f>[1]wynagrodzenia!$W$27</f>
        <v>17029</v>
      </c>
      <c r="Q27" s="36">
        <f>M27*6*O27+M27*4*P27</f>
        <v>926035086</v>
      </c>
      <c r="R27" s="24">
        <f>'[1]dane o absolwentach'!J8</f>
        <v>6291</v>
      </c>
      <c r="S27" s="25">
        <v>10</v>
      </c>
      <c r="T27" s="17">
        <f>[1]wynagrodzenia!$W$27</f>
        <v>17029</v>
      </c>
      <c r="U27" s="17">
        <f>[1]wynagrodzenia!$X$27</f>
        <v>18066</v>
      </c>
      <c r="V27" s="36">
        <f>R27*6*T27+R27*4*U27</f>
        <v>1097389458</v>
      </c>
    </row>
    <row r="28" spans="1:22" x14ac:dyDescent="0.25">
      <c r="A28" s="12" t="s">
        <v>19</v>
      </c>
      <c r="B28" s="14" t="s">
        <v>26</v>
      </c>
      <c r="C28" s="24">
        <f>'[1]dane o absolwentach'!J22*1.1</f>
        <v>1081.3000000000002</v>
      </c>
      <c r="D28" s="25">
        <v>9</v>
      </c>
      <c r="E28" s="26">
        <f>[1]wynagrodzenia!$T$29</f>
        <v>9908</v>
      </c>
      <c r="F28" s="26">
        <f>[1]wynagrodzenia!$U$29</f>
        <v>11064</v>
      </c>
      <c r="G28" s="36">
        <f>C28*6*E28+C28*3*F28</f>
        <v>100171632.00000003</v>
      </c>
      <c r="H28" s="24">
        <f>'[1]dane o absolwentach'!J21</f>
        <v>972</v>
      </c>
      <c r="I28" s="25">
        <v>9</v>
      </c>
      <c r="J28" s="26">
        <f>[1]wynagrodzenia!$U$29</f>
        <v>11064</v>
      </c>
      <c r="K28" s="26">
        <f>[1]wynagrodzenia!$V$29</f>
        <v>12043</v>
      </c>
      <c r="L28" s="36">
        <f>H28*6*J28+H28*3*K28</f>
        <v>99642636</v>
      </c>
      <c r="M28" s="24">
        <f>'[1]dane o absolwentach'!J20</f>
        <v>901</v>
      </c>
      <c r="N28" s="25">
        <v>9</v>
      </c>
      <c r="O28" s="26">
        <f>[1]wynagrodzenia!$V$29</f>
        <v>12043</v>
      </c>
      <c r="P28" s="26">
        <f>[1]wynagrodzenia!$W$29</f>
        <v>12786</v>
      </c>
      <c r="Q28" s="36">
        <f>M28*6*O28+M28*3*P28</f>
        <v>99665016</v>
      </c>
      <c r="R28" s="24">
        <f>'[1]dane o absolwentach'!J19</f>
        <v>992</v>
      </c>
      <c r="S28" s="25">
        <v>9</v>
      </c>
      <c r="T28" s="26">
        <f>[1]wynagrodzenia!$W$29</f>
        <v>12786</v>
      </c>
      <c r="U28" s="26">
        <f>[1]wynagrodzenia!$X$29</f>
        <v>13555</v>
      </c>
      <c r="V28" s="36">
        <f>R28*6*T28+R28*3*U28</f>
        <v>116441952</v>
      </c>
    </row>
    <row r="29" spans="1:22" ht="16" thickBot="1" x14ac:dyDescent="0.3">
      <c r="A29" s="12" t="s">
        <v>19</v>
      </c>
      <c r="B29" s="37" t="s">
        <v>27</v>
      </c>
      <c r="C29" s="38">
        <f>SUM(C27:C28)</f>
        <v>6903.6</v>
      </c>
      <c r="D29" s="39"/>
      <c r="E29" s="39"/>
      <c r="F29" s="39"/>
      <c r="G29" s="40">
        <f>SUM(G27:G28)</f>
        <v>904394286.4000001</v>
      </c>
      <c r="H29" s="38">
        <f>SUM(H27:H28)</f>
        <v>6453</v>
      </c>
      <c r="I29" s="39"/>
      <c r="J29" s="39"/>
      <c r="K29" s="39"/>
      <c r="L29" s="40">
        <f>SUM(L27:L28)</f>
        <v>937862928</v>
      </c>
      <c r="M29" s="38">
        <f>SUM(M27:M28)</f>
        <v>6538</v>
      </c>
      <c r="N29" s="39"/>
      <c r="O29" s="39"/>
      <c r="P29" s="39"/>
      <c r="Q29" s="40">
        <f>SUM(Q27:Q28)</f>
        <v>1025700102</v>
      </c>
      <c r="R29" s="38">
        <f>SUM(R27:R28)</f>
        <v>7283</v>
      </c>
      <c r="S29" s="39"/>
      <c r="T29" s="39"/>
      <c r="U29" s="39"/>
      <c r="V29" s="40">
        <f>SUM(V27:V28)</f>
        <v>1213831410</v>
      </c>
    </row>
    <row r="30" spans="1:22" x14ac:dyDescent="0.25">
      <c r="A30" s="12" t="s">
        <v>19</v>
      </c>
      <c r="B30" s="41" t="s">
        <v>28</v>
      </c>
      <c r="C30" s="121" t="s">
        <v>37</v>
      </c>
      <c r="D30" s="122"/>
      <c r="E30" s="122"/>
      <c r="F30" s="122"/>
      <c r="G30" s="123"/>
      <c r="H30" s="121" t="s">
        <v>38</v>
      </c>
      <c r="I30" s="122"/>
      <c r="J30" s="122"/>
      <c r="K30" s="122"/>
      <c r="L30" s="123"/>
      <c r="M30" s="121" t="s">
        <v>39</v>
      </c>
      <c r="N30" s="122"/>
      <c r="O30" s="122"/>
      <c r="P30" s="122"/>
      <c r="Q30" s="123"/>
      <c r="R30" s="121" t="s">
        <v>40</v>
      </c>
      <c r="S30" s="122"/>
      <c r="T30" s="122"/>
      <c r="U30" s="122"/>
      <c r="V30" s="123"/>
    </row>
    <row r="31" spans="1:22" x14ac:dyDescent="0.25">
      <c r="A31" s="12" t="s">
        <v>19</v>
      </c>
      <c r="B31" s="42" t="s">
        <v>41</v>
      </c>
      <c r="C31" s="43">
        <f>C29</f>
        <v>6903.6</v>
      </c>
      <c r="D31" s="44"/>
      <c r="E31" s="44">
        <f>H4</f>
        <v>1361</v>
      </c>
      <c r="F31" s="44"/>
      <c r="G31" s="36">
        <f>C31*E31</f>
        <v>9395799.5999999996</v>
      </c>
      <c r="H31" s="43">
        <f>H29</f>
        <v>6453</v>
      </c>
      <c r="I31" s="44"/>
      <c r="J31" s="44">
        <f>H4</f>
        <v>1361</v>
      </c>
      <c r="K31" s="44"/>
      <c r="L31" s="36">
        <f>H31*J31</f>
        <v>8782533</v>
      </c>
      <c r="M31" s="43">
        <f>M29</f>
        <v>6538</v>
      </c>
      <c r="N31" s="44"/>
      <c r="O31" s="44">
        <f>H4</f>
        <v>1361</v>
      </c>
      <c r="P31" s="44"/>
      <c r="Q31" s="36">
        <f>M31*O31</f>
        <v>8898218</v>
      </c>
      <c r="R31" s="43">
        <f>R29</f>
        <v>7283</v>
      </c>
      <c r="S31" s="44"/>
      <c r="T31" s="44">
        <f>H4</f>
        <v>1361</v>
      </c>
      <c r="U31" s="44"/>
      <c r="V31" s="36">
        <f>R31*T31</f>
        <v>9912163</v>
      </c>
    </row>
    <row r="32" spans="1:22" ht="31" x14ac:dyDescent="0.25">
      <c r="A32" s="12" t="s">
        <v>19</v>
      </c>
      <c r="B32" s="45" t="s">
        <v>42</v>
      </c>
      <c r="C32" s="43">
        <f>C29</f>
        <v>6903.6</v>
      </c>
      <c r="D32" s="44">
        <v>1</v>
      </c>
      <c r="E32" s="46">
        <f>H8</f>
        <v>123</v>
      </c>
      <c r="F32" s="44"/>
      <c r="G32" s="36">
        <f>C32*E32*D32</f>
        <v>849142.8</v>
      </c>
      <c r="H32" s="43">
        <f>H29</f>
        <v>6453</v>
      </c>
      <c r="I32" s="44">
        <v>1</v>
      </c>
      <c r="J32" s="44">
        <f>H8</f>
        <v>123</v>
      </c>
      <c r="K32" s="44"/>
      <c r="L32" s="36">
        <f>H32*J32*I32</f>
        <v>793719</v>
      </c>
      <c r="M32" s="43">
        <f>M29</f>
        <v>6538</v>
      </c>
      <c r="N32" s="44">
        <v>1</v>
      </c>
      <c r="O32" s="44">
        <f>H8</f>
        <v>123</v>
      </c>
      <c r="P32" s="44"/>
      <c r="Q32" s="36">
        <f>M32*O32*N32</f>
        <v>804174</v>
      </c>
      <c r="R32" s="43">
        <f>R29</f>
        <v>7283</v>
      </c>
      <c r="S32" s="44">
        <v>1</v>
      </c>
      <c r="T32" s="44">
        <f>H8</f>
        <v>123</v>
      </c>
      <c r="U32" s="44"/>
      <c r="V32" s="36">
        <f>R32*T32*S32</f>
        <v>895809</v>
      </c>
    </row>
    <row r="33" spans="1:22" x14ac:dyDescent="0.25">
      <c r="A33" s="12" t="s">
        <v>19</v>
      </c>
      <c r="B33" s="47" t="s">
        <v>28</v>
      </c>
      <c r="C33" s="124" t="s">
        <v>21</v>
      </c>
      <c r="D33" s="125"/>
      <c r="E33" s="125"/>
      <c r="F33" s="125"/>
      <c r="G33" s="126"/>
      <c r="H33" s="124" t="s">
        <v>22</v>
      </c>
      <c r="I33" s="125"/>
      <c r="J33" s="125"/>
      <c r="K33" s="125"/>
      <c r="L33" s="126"/>
      <c r="M33" s="124" t="s">
        <v>23</v>
      </c>
      <c r="N33" s="125"/>
      <c r="O33" s="125"/>
      <c r="P33" s="125"/>
      <c r="Q33" s="126"/>
      <c r="R33" s="124" t="s">
        <v>24</v>
      </c>
      <c r="S33" s="125"/>
      <c r="T33" s="125"/>
      <c r="U33" s="125"/>
      <c r="V33" s="126"/>
    </row>
    <row r="34" spans="1:22" x14ac:dyDescent="0.25">
      <c r="A34" s="12" t="s">
        <v>19</v>
      </c>
      <c r="B34" s="42" t="s">
        <v>41</v>
      </c>
      <c r="C34" s="48">
        <f>C17</f>
        <v>150</v>
      </c>
      <c r="D34" s="44"/>
      <c r="E34" s="44">
        <f>H4</f>
        <v>1361</v>
      </c>
      <c r="F34" s="44"/>
      <c r="G34" s="49">
        <f>C34*E34</f>
        <v>204150</v>
      </c>
      <c r="H34" s="48">
        <f>H17</f>
        <v>150</v>
      </c>
      <c r="I34" s="44"/>
      <c r="J34" s="44">
        <f>H4</f>
        <v>1361</v>
      </c>
      <c r="K34" s="44"/>
      <c r="L34" s="49">
        <f>H34*J34</f>
        <v>204150</v>
      </c>
      <c r="M34" s="48">
        <f>M17</f>
        <v>150</v>
      </c>
      <c r="N34" s="44"/>
      <c r="O34" s="44">
        <f>H4</f>
        <v>1361</v>
      </c>
      <c r="P34" s="44"/>
      <c r="Q34" s="49">
        <f>M34*O34</f>
        <v>204150</v>
      </c>
      <c r="R34" s="48">
        <f>R17</f>
        <v>150</v>
      </c>
      <c r="S34" s="44"/>
      <c r="T34" s="44">
        <f>H4</f>
        <v>1361</v>
      </c>
      <c r="U34" s="44"/>
      <c r="V34" s="49">
        <f>R34*T34</f>
        <v>204150</v>
      </c>
    </row>
    <row r="35" spans="1:22" ht="31" x14ac:dyDescent="0.25">
      <c r="A35" s="12" t="s">
        <v>19</v>
      </c>
      <c r="B35" s="45" t="s">
        <v>42</v>
      </c>
      <c r="C35" s="48">
        <f>C17</f>
        <v>150</v>
      </c>
      <c r="D35" s="44">
        <v>1</v>
      </c>
      <c r="E35" s="46">
        <f>$H$7+$H$8</f>
        <v>333</v>
      </c>
      <c r="F35" s="44"/>
      <c r="G35" s="49">
        <f>C35*D35*E35</f>
        <v>49950</v>
      </c>
      <c r="H35" s="48">
        <f>H17</f>
        <v>150</v>
      </c>
      <c r="I35" s="44">
        <v>1</v>
      </c>
      <c r="J35" s="44">
        <f>$H$7+$H$8</f>
        <v>333</v>
      </c>
      <c r="K35" s="44"/>
      <c r="L35" s="49">
        <f>H35*I35*J35</f>
        <v>49950</v>
      </c>
      <c r="M35" s="48">
        <f>M17</f>
        <v>150</v>
      </c>
      <c r="N35" s="44">
        <v>1</v>
      </c>
      <c r="O35" s="44">
        <f>$H$7+$H$8</f>
        <v>333</v>
      </c>
      <c r="P35" s="44"/>
      <c r="Q35" s="49">
        <f>M35*N35*O35</f>
        <v>49950</v>
      </c>
      <c r="R35" s="48">
        <f>R17</f>
        <v>150</v>
      </c>
      <c r="S35" s="44">
        <v>1</v>
      </c>
      <c r="T35" s="44">
        <f>$H$7+$H$8</f>
        <v>333</v>
      </c>
      <c r="U35" s="44"/>
      <c r="V35" s="49">
        <f>R35*S35*T35</f>
        <v>49950</v>
      </c>
    </row>
    <row r="36" spans="1:22" x14ac:dyDescent="0.25">
      <c r="A36" s="12" t="s">
        <v>19</v>
      </c>
      <c r="B36" s="47" t="s">
        <v>28</v>
      </c>
      <c r="C36" s="106" t="s">
        <v>33</v>
      </c>
      <c r="D36" s="107"/>
      <c r="E36" s="107"/>
      <c r="F36" s="107"/>
      <c r="G36" s="108"/>
      <c r="H36" s="106" t="s">
        <v>34</v>
      </c>
      <c r="I36" s="107"/>
      <c r="J36" s="107"/>
      <c r="K36" s="107"/>
      <c r="L36" s="108"/>
      <c r="M36" s="106" t="s">
        <v>35</v>
      </c>
      <c r="N36" s="107"/>
      <c r="O36" s="107"/>
      <c r="P36" s="107"/>
      <c r="Q36" s="108"/>
      <c r="R36" s="106" t="s">
        <v>36</v>
      </c>
      <c r="S36" s="107"/>
      <c r="T36" s="107"/>
      <c r="U36" s="107"/>
      <c r="V36" s="108"/>
    </row>
    <row r="37" spans="1:22" x14ac:dyDescent="0.25">
      <c r="A37" s="12" t="s">
        <v>19</v>
      </c>
      <c r="B37" s="42" t="s">
        <v>41</v>
      </c>
      <c r="C37" s="50">
        <v>150</v>
      </c>
      <c r="D37" s="44"/>
      <c r="E37" s="44"/>
      <c r="F37" s="44"/>
      <c r="G37" s="30"/>
      <c r="H37" s="50">
        <v>150</v>
      </c>
      <c r="I37" s="44"/>
      <c r="J37" s="44"/>
      <c r="K37" s="44"/>
      <c r="L37" s="30"/>
      <c r="M37" s="50">
        <v>150</v>
      </c>
      <c r="N37" s="44"/>
      <c r="O37" s="44"/>
      <c r="P37" s="44"/>
      <c r="Q37" s="30"/>
      <c r="R37" s="50">
        <v>150</v>
      </c>
      <c r="S37" s="44"/>
      <c r="T37" s="44"/>
      <c r="U37" s="44"/>
      <c r="V37" s="30"/>
    </row>
    <row r="38" spans="1:22" ht="31" x14ac:dyDescent="0.25">
      <c r="A38" s="12" t="s">
        <v>19</v>
      </c>
      <c r="B38" s="45" t="s">
        <v>42</v>
      </c>
      <c r="C38" s="50">
        <v>150</v>
      </c>
      <c r="D38" s="44">
        <v>1</v>
      </c>
      <c r="E38" s="46">
        <f>H8</f>
        <v>123</v>
      </c>
      <c r="F38" s="44"/>
      <c r="G38" s="30">
        <f>C38*D38*E38</f>
        <v>18450</v>
      </c>
      <c r="H38" s="50">
        <v>150</v>
      </c>
      <c r="I38" s="44">
        <v>1</v>
      </c>
      <c r="J38" s="44">
        <f>H8</f>
        <v>123</v>
      </c>
      <c r="K38" s="44"/>
      <c r="L38" s="30">
        <f>H38*I38*J38</f>
        <v>18450</v>
      </c>
      <c r="M38" s="50">
        <v>150</v>
      </c>
      <c r="N38" s="44">
        <v>1</v>
      </c>
      <c r="O38" s="44">
        <f>H8</f>
        <v>123</v>
      </c>
      <c r="P38" s="44"/>
      <c r="Q38" s="30">
        <f>M38*N38*O38</f>
        <v>18450</v>
      </c>
      <c r="R38" s="50">
        <v>150</v>
      </c>
      <c r="S38" s="44">
        <v>1</v>
      </c>
      <c r="T38" s="44">
        <f>H8</f>
        <v>123</v>
      </c>
      <c r="U38" s="44"/>
      <c r="V38" s="30">
        <f>R38*S38*T38</f>
        <v>18450</v>
      </c>
    </row>
    <row r="39" spans="1:22" x14ac:dyDescent="0.25">
      <c r="A39" s="12" t="s">
        <v>19</v>
      </c>
      <c r="B39" s="47" t="s">
        <v>28</v>
      </c>
      <c r="C39" s="118" t="s">
        <v>43</v>
      </c>
      <c r="D39" s="119"/>
      <c r="E39" s="119"/>
      <c r="F39" s="119"/>
      <c r="G39" s="120"/>
      <c r="H39" s="118" t="s">
        <v>44</v>
      </c>
      <c r="I39" s="119"/>
      <c r="J39" s="119"/>
      <c r="K39" s="119"/>
      <c r="L39" s="120"/>
      <c r="M39" s="118" t="s">
        <v>45</v>
      </c>
      <c r="N39" s="119"/>
      <c r="O39" s="119"/>
      <c r="P39" s="119"/>
      <c r="Q39" s="120"/>
      <c r="R39" s="118" t="s">
        <v>46</v>
      </c>
      <c r="S39" s="119"/>
      <c r="T39" s="119"/>
      <c r="U39" s="119"/>
      <c r="V39" s="120"/>
    </row>
    <row r="40" spans="1:22" x14ac:dyDescent="0.25">
      <c r="A40" s="12" t="s">
        <v>19</v>
      </c>
      <c r="B40" s="42" t="s">
        <v>41</v>
      </c>
      <c r="C40" s="51">
        <f>C21</f>
        <v>7098.3</v>
      </c>
      <c r="D40" s="44"/>
      <c r="E40" s="44"/>
      <c r="F40" s="44"/>
      <c r="G40" s="23">
        <f>C40*E40</f>
        <v>0</v>
      </c>
      <c r="H40" s="51">
        <f>H21</f>
        <v>6538</v>
      </c>
      <c r="I40" s="44"/>
      <c r="J40" s="44"/>
      <c r="K40" s="44"/>
      <c r="L40" s="23"/>
      <c r="M40" s="51">
        <f>M21</f>
        <v>7283</v>
      </c>
      <c r="N40" s="44"/>
      <c r="O40" s="44"/>
      <c r="P40" s="44"/>
      <c r="Q40" s="23"/>
      <c r="R40" s="51">
        <f>R21</f>
        <v>8150</v>
      </c>
      <c r="S40" s="44"/>
      <c r="T40" s="44"/>
      <c r="U40" s="44"/>
      <c r="V40" s="23"/>
    </row>
    <row r="41" spans="1:22" ht="31.5" thickBot="1" x14ac:dyDescent="0.3">
      <c r="A41" s="12" t="s">
        <v>19</v>
      </c>
      <c r="B41" s="45" t="s">
        <v>42</v>
      </c>
      <c r="C41" s="52">
        <f>C21</f>
        <v>7098.3</v>
      </c>
      <c r="D41" s="53">
        <v>1</v>
      </c>
      <c r="E41" s="54">
        <f>$H$7+$H$8</f>
        <v>333</v>
      </c>
      <c r="F41" s="53"/>
      <c r="G41" s="55">
        <f>C41*E41*D41</f>
        <v>2363733.9</v>
      </c>
      <c r="H41" s="52">
        <f>H21</f>
        <v>6538</v>
      </c>
      <c r="I41" s="53">
        <v>1</v>
      </c>
      <c r="J41" s="53">
        <f>$H$7+$H$8</f>
        <v>333</v>
      </c>
      <c r="K41" s="53"/>
      <c r="L41" s="55">
        <f>H41*J41*I41</f>
        <v>2177154</v>
      </c>
      <c r="M41" s="52">
        <f>M21</f>
        <v>7283</v>
      </c>
      <c r="N41" s="53">
        <v>1</v>
      </c>
      <c r="O41" s="53">
        <f>$H$7+$H$8</f>
        <v>333</v>
      </c>
      <c r="P41" s="53"/>
      <c r="Q41" s="55">
        <f>M41*O41*N41</f>
        <v>2425239</v>
      </c>
      <c r="R41" s="52">
        <f>R21</f>
        <v>8150</v>
      </c>
      <c r="S41" s="53">
        <v>1</v>
      </c>
      <c r="T41" s="53">
        <f>$H$7+$H$8</f>
        <v>333</v>
      </c>
      <c r="U41" s="53"/>
      <c r="V41" s="55">
        <f>R41*T41*S41</f>
        <v>2713950</v>
      </c>
    </row>
    <row r="42" spans="1:22" ht="16" thickBot="1" x14ac:dyDescent="0.3">
      <c r="A42" s="12" t="s">
        <v>19</v>
      </c>
      <c r="B42" s="56" t="s">
        <v>47</v>
      </c>
      <c r="C42" s="130">
        <f>SUM(G17+G21+G25+G29+G31+G32+G34+G35+G40+G41+G38+G37)</f>
        <v>1244909188.3</v>
      </c>
      <c r="D42" s="131"/>
      <c r="E42" s="131"/>
      <c r="F42" s="131"/>
      <c r="G42" s="132"/>
      <c r="H42" s="130">
        <f>SUM(L17+L21+L25+L29+L31+L32+L34+L35+L40+L41+L38+L37)</f>
        <v>1280384810</v>
      </c>
      <c r="I42" s="131"/>
      <c r="J42" s="131"/>
      <c r="K42" s="131"/>
      <c r="L42" s="132"/>
      <c r="M42" s="130">
        <f>SUM(Q17+Q21+Q25+Q29+Q31+Q32+Q34+Q35+Q40+Q41+Q38+Q37)</f>
        <v>1426424736</v>
      </c>
      <c r="N42" s="131"/>
      <c r="O42" s="131"/>
      <c r="P42" s="131"/>
      <c r="Q42" s="132"/>
      <c r="R42" s="130">
        <f>SUM(V17+V21+V25+V29+V31+V32+V34+V35+V40+V41+V38+V37)</f>
        <v>1686008660</v>
      </c>
      <c r="S42" s="131"/>
      <c r="T42" s="131"/>
      <c r="U42" s="131"/>
      <c r="V42" s="132"/>
    </row>
    <row r="43" spans="1:22" x14ac:dyDescent="0.25">
      <c r="A43" s="57" t="s">
        <v>48</v>
      </c>
      <c r="B43" s="58" t="s">
        <v>48</v>
      </c>
      <c r="C43" s="133" t="s">
        <v>33</v>
      </c>
      <c r="D43" s="134"/>
      <c r="E43" s="134"/>
      <c r="F43" s="134"/>
      <c r="G43" s="135"/>
      <c r="H43" s="133" t="s">
        <v>34</v>
      </c>
      <c r="I43" s="134"/>
      <c r="J43" s="134"/>
      <c r="K43" s="134"/>
      <c r="L43" s="135"/>
      <c r="M43" s="133" t="s">
        <v>35</v>
      </c>
      <c r="N43" s="134"/>
      <c r="O43" s="134"/>
      <c r="P43" s="134"/>
      <c r="Q43" s="135"/>
      <c r="R43" s="133" t="s">
        <v>36</v>
      </c>
      <c r="S43" s="134"/>
      <c r="T43" s="134"/>
      <c r="U43" s="134"/>
      <c r="V43" s="135"/>
    </row>
    <row r="44" spans="1:22" x14ac:dyDescent="0.25">
      <c r="A44" s="12" t="s">
        <v>48</v>
      </c>
      <c r="B44" s="59" t="s">
        <v>28</v>
      </c>
      <c r="C44" s="136"/>
      <c r="D44" s="107"/>
      <c r="E44" s="107"/>
      <c r="F44" s="107"/>
      <c r="G44" s="108"/>
      <c r="H44" s="136"/>
      <c r="I44" s="107"/>
      <c r="J44" s="107"/>
      <c r="K44" s="107"/>
      <c r="L44" s="108"/>
      <c r="M44" s="136"/>
      <c r="N44" s="107"/>
      <c r="O44" s="107"/>
      <c r="P44" s="107"/>
      <c r="Q44" s="108"/>
      <c r="R44" s="136"/>
      <c r="S44" s="107"/>
      <c r="T44" s="107"/>
      <c r="U44" s="107"/>
      <c r="V44" s="108"/>
    </row>
    <row r="45" spans="1:22" x14ac:dyDescent="0.25">
      <c r="A45" s="12" t="s">
        <v>48</v>
      </c>
      <c r="B45" s="14" t="s">
        <v>25</v>
      </c>
      <c r="C45" s="50">
        <v>20</v>
      </c>
      <c r="D45" s="25">
        <v>3</v>
      </c>
      <c r="E45" s="26">
        <f>[1]wynagrodzenia!$T$27</f>
        <v>13152</v>
      </c>
      <c r="F45" s="26"/>
      <c r="G45" s="30">
        <f>C45*D45*E45</f>
        <v>789120</v>
      </c>
      <c r="H45" s="50">
        <v>20</v>
      </c>
      <c r="I45" s="25">
        <v>3</v>
      </c>
      <c r="J45" s="26">
        <f>[1]wynagrodzenia!$U$27</f>
        <v>14804</v>
      </c>
      <c r="K45" s="26"/>
      <c r="L45" s="30">
        <f>H45*I45*J45</f>
        <v>888240</v>
      </c>
      <c r="M45" s="50">
        <v>20</v>
      </c>
      <c r="N45" s="25">
        <v>3</v>
      </c>
      <c r="O45" s="26">
        <f>[1]wynagrodzenia!$V$27</f>
        <v>16027</v>
      </c>
      <c r="P45" s="26"/>
      <c r="Q45" s="30">
        <f>M45*N45*O45</f>
        <v>961620</v>
      </c>
      <c r="R45" s="50">
        <v>20</v>
      </c>
      <c r="S45" s="25">
        <v>3</v>
      </c>
      <c r="T45" s="26">
        <f>[1]wynagrodzenia!$W$27</f>
        <v>17029</v>
      </c>
      <c r="U45" s="26"/>
      <c r="V45" s="30">
        <f>R45*S45*T45</f>
        <v>1021740</v>
      </c>
    </row>
    <row r="46" spans="1:22" ht="16" thickBot="1" x14ac:dyDescent="0.3">
      <c r="A46" s="12" t="s">
        <v>48</v>
      </c>
      <c r="B46" s="60" t="s">
        <v>26</v>
      </c>
      <c r="C46" s="50">
        <v>10</v>
      </c>
      <c r="D46" s="25">
        <v>2</v>
      </c>
      <c r="E46" s="26">
        <f>[1]wynagrodzenia!$T$29</f>
        <v>9908</v>
      </c>
      <c r="F46" s="26"/>
      <c r="G46" s="30">
        <f>C46*D46*E46</f>
        <v>198160</v>
      </c>
      <c r="H46" s="50">
        <v>10</v>
      </c>
      <c r="I46" s="25">
        <v>2</v>
      </c>
      <c r="J46" s="26">
        <f>[1]wynagrodzenia!$U$29</f>
        <v>11064</v>
      </c>
      <c r="K46" s="26"/>
      <c r="L46" s="30">
        <f>H46*I46*J46</f>
        <v>221280</v>
      </c>
      <c r="M46" s="50">
        <v>10</v>
      </c>
      <c r="N46" s="25">
        <v>2</v>
      </c>
      <c r="O46" s="26">
        <f>[1]wynagrodzenia!$V$29</f>
        <v>12043</v>
      </c>
      <c r="P46" s="26"/>
      <c r="Q46" s="30">
        <f>M46*N46*O46</f>
        <v>240860</v>
      </c>
      <c r="R46" s="50">
        <v>10</v>
      </c>
      <c r="S46" s="25">
        <v>2</v>
      </c>
      <c r="T46" s="26">
        <f>[1]wynagrodzenia!$W$29</f>
        <v>12786</v>
      </c>
      <c r="U46" s="26"/>
      <c r="V46" s="30">
        <f>R46*S46*T46</f>
        <v>255720</v>
      </c>
    </row>
    <row r="47" spans="1:22" x14ac:dyDescent="0.25">
      <c r="A47" s="12" t="s">
        <v>48</v>
      </c>
      <c r="B47" s="58" t="s">
        <v>48</v>
      </c>
      <c r="C47" s="127" t="s">
        <v>49</v>
      </c>
      <c r="D47" s="128"/>
      <c r="E47" s="128"/>
      <c r="F47" s="128"/>
      <c r="G47" s="129"/>
      <c r="H47" s="127" t="s">
        <v>50</v>
      </c>
      <c r="I47" s="128"/>
      <c r="J47" s="128"/>
      <c r="K47" s="128"/>
      <c r="L47" s="129"/>
      <c r="M47" s="127" t="s">
        <v>51</v>
      </c>
      <c r="N47" s="128"/>
      <c r="O47" s="128"/>
      <c r="P47" s="128"/>
      <c r="Q47" s="129"/>
      <c r="R47" s="127" t="s">
        <v>52</v>
      </c>
      <c r="S47" s="128"/>
      <c r="T47" s="128"/>
      <c r="U47" s="128"/>
      <c r="V47" s="129"/>
    </row>
    <row r="48" spans="1:22" x14ac:dyDescent="0.25">
      <c r="A48" s="12" t="s">
        <v>48</v>
      </c>
      <c r="B48" s="13" t="s">
        <v>28</v>
      </c>
      <c r="C48" s="127"/>
      <c r="D48" s="128"/>
      <c r="E48" s="128"/>
      <c r="F48" s="128"/>
      <c r="G48" s="129"/>
      <c r="H48" s="127"/>
      <c r="I48" s="128"/>
      <c r="J48" s="128"/>
      <c r="K48" s="128"/>
      <c r="L48" s="129"/>
      <c r="M48" s="127"/>
      <c r="N48" s="128"/>
      <c r="O48" s="128"/>
      <c r="P48" s="128"/>
      <c r="Q48" s="129"/>
      <c r="R48" s="127"/>
      <c r="S48" s="128"/>
      <c r="T48" s="128"/>
      <c r="U48" s="128"/>
      <c r="V48" s="129"/>
    </row>
    <row r="49" spans="1:22" x14ac:dyDescent="0.25">
      <c r="A49" s="12" t="s">
        <v>48</v>
      </c>
      <c r="B49" s="14" t="s">
        <v>25</v>
      </c>
      <c r="C49" s="48">
        <v>20</v>
      </c>
      <c r="D49" s="44">
        <v>10</v>
      </c>
      <c r="E49" s="25">
        <f>[1]wynagrodzenia!$T$27</f>
        <v>13152</v>
      </c>
      <c r="F49" s="26">
        <f>[1]wynagrodzenia!$U$27</f>
        <v>14804</v>
      </c>
      <c r="G49" s="49">
        <f>C49*E49*4+C49*F49*6</f>
        <v>2828640</v>
      </c>
      <c r="H49" s="48">
        <v>20</v>
      </c>
      <c r="I49" s="44">
        <v>10</v>
      </c>
      <c r="J49" s="25">
        <f>[1]wynagrodzenia!$U$27</f>
        <v>14804</v>
      </c>
      <c r="K49" s="26">
        <f>[1]wynagrodzenia!$V$27</f>
        <v>16027</v>
      </c>
      <c r="L49" s="49">
        <f>H49*J49*4+H49*K49*6</f>
        <v>3107560</v>
      </c>
      <c r="M49" s="48">
        <v>20</v>
      </c>
      <c r="N49" s="44">
        <v>10</v>
      </c>
      <c r="O49" s="25">
        <f>[1]wynagrodzenia!$V$27</f>
        <v>16027</v>
      </c>
      <c r="P49" s="26">
        <f>[1]wynagrodzenia!$W$27</f>
        <v>17029</v>
      </c>
      <c r="Q49" s="49">
        <f>M49*O49*4+M49*P49*6</f>
        <v>3325640</v>
      </c>
      <c r="R49" s="48">
        <v>20</v>
      </c>
      <c r="S49" s="44">
        <v>10</v>
      </c>
      <c r="T49" s="25">
        <f>[1]wynagrodzenia!$W$27</f>
        <v>17029</v>
      </c>
      <c r="U49" s="26">
        <f>[1]wynagrodzenia!$X$27</f>
        <v>18066</v>
      </c>
      <c r="V49" s="49">
        <f>R49*T49*4+R49*U49*6</f>
        <v>3530240</v>
      </c>
    </row>
    <row r="50" spans="1:22" x14ac:dyDescent="0.25">
      <c r="A50" s="12" t="s">
        <v>48</v>
      </c>
      <c r="B50" s="14" t="s">
        <v>26</v>
      </c>
      <c r="C50" s="48">
        <v>10</v>
      </c>
      <c r="D50" s="44">
        <v>10</v>
      </c>
      <c r="E50" s="25">
        <f>[1]wynagrodzenia!$T$29</f>
        <v>9908</v>
      </c>
      <c r="F50" s="26">
        <f>[1]wynagrodzenia!$U$29</f>
        <v>11064</v>
      </c>
      <c r="G50" s="49">
        <f>C50*E50*4+C50*F50*6</f>
        <v>1060160</v>
      </c>
      <c r="H50" s="48">
        <v>10</v>
      </c>
      <c r="I50" s="44">
        <v>10</v>
      </c>
      <c r="J50" s="25">
        <f>[1]wynagrodzenia!$U$29</f>
        <v>11064</v>
      </c>
      <c r="K50" s="26">
        <f>[1]wynagrodzenia!$V$29</f>
        <v>12043</v>
      </c>
      <c r="L50" s="49">
        <f>H50*J50*4+H50*K50*6</f>
        <v>1165140</v>
      </c>
      <c r="M50" s="48">
        <v>10</v>
      </c>
      <c r="N50" s="44">
        <v>10</v>
      </c>
      <c r="O50" s="25">
        <f>[1]wynagrodzenia!$V$29</f>
        <v>12043</v>
      </c>
      <c r="P50" s="26">
        <f>[1]wynagrodzenia!$W$29</f>
        <v>12786</v>
      </c>
      <c r="Q50" s="49">
        <f>M50*O50*4+M50*P50*6</f>
        <v>1248880</v>
      </c>
      <c r="R50" s="48">
        <v>10</v>
      </c>
      <c r="S50" s="44">
        <v>10</v>
      </c>
      <c r="T50" s="25">
        <f>[1]wynagrodzenia!$W$29</f>
        <v>12786</v>
      </c>
      <c r="U50" s="26">
        <f>[1]wynagrodzenia!$X$29</f>
        <v>13555</v>
      </c>
      <c r="V50" s="49">
        <f>R50*T50*4+R50*U50*6</f>
        <v>1324740</v>
      </c>
    </row>
    <row r="51" spans="1:22" x14ac:dyDescent="0.25">
      <c r="A51" s="12" t="s">
        <v>48</v>
      </c>
      <c r="B51" s="14" t="s">
        <v>28</v>
      </c>
      <c r="C51" s="109" t="s">
        <v>53</v>
      </c>
      <c r="D51" s="110"/>
      <c r="E51" s="110"/>
      <c r="F51" s="110"/>
      <c r="G51" s="111"/>
      <c r="H51" s="109" t="s">
        <v>54</v>
      </c>
      <c r="I51" s="110"/>
      <c r="J51" s="110"/>
      <c r="K51" s="110"/>
      <c r="L51" s="111"/>
      <c r="M51" s="109" t="s">
        <v>55</v>
      </c>
      <c r="N51" s="110"/>
      <c r="O51" s="110"/>
      <c r="P51" s="110"/>
      <c r="Q51" s="111"/>
      <c r="R51" s="109" t="s">
        <v>56</v>
      </c>
      <c r="S51" s="110"/>
      <c r="T51" s="110"/>
      <c r="U51" s="110"/>
      <c r="V51" s="111"/>
    </row>
    <row r="52" spans="1:22" x14ac:dyDescent="0.25">
      <c r="A52" s="12" t="s">
        <v>48</v>
      </c>
      <c r="B52" s="14" t="s">
        <v>25</v>
      </c>
      <c r="C52" s="43">
        <v>80</v>
      </c>
      <c r="D52" s="25">
        <v>10</v>
      </c>
      <c r="E52" s="26">
        <f>[1]wynagrodzenia!$T$27</f>
        <v>13152</v>
      </c>
      <c r="F52" s="26">
        <f>[1]wynagrodzenia!$U$27</f>
        <v>14804</v>
      </c>
      <c r="G52" s="36">
        <f>C52*6*E52+C52*4*F52</f>
        <v>11050240</v>
      </c>
      <c r="H52" s="43">
        <v>80</v>
      </c>
      <c r="I52" s="25">
        <v>10</v>
      </c>
      <c r="J52" s="26">
        <f>[1]wynagrodzenia!$U$27</f>
        <v>14804</v>
      </c>
      <c r="K52" s="26">
        <f>[1]wynagrodzenia!$V$27</f>
        <v>16027</v>
      </c>
      <c r="L52" s="36">
        <f>H52*6*J52+H52*4*K52</f>
        <v>12234560</v>
      </c>
      <c r="M52" s="43">
        <v>80</v>
      </c>
      <c r="N52" s="25">
        <v>10</v>
      </c>
      <c r="O52" s="26">
        <f>[1]wynagrodzenia!$V$27</f>
        <v>16027</v>
      </c>
      <c r="P52" s="26">
        <f>[1]wynagrodzenia!$W$27</f>
        <v>17029</v>
      </c>
      <c r="Q52" s="36">
        <f>M52*6*O52+M52*4*P52</f>
        <v>13142240</v>
      </c>
      <c r="R52" s="43">
        <v>80</v>
      </c>
      <c r="S52" s="25">
        <v>10</v>
      </c>
      <c r="T52" s="26">
        <f>[1]wynagrodzenia!$W$27</f>
        <v>17029</v>
      </c>
      <c r="U52" s="26">
        <f>[1]wynagrodzenia!$X$27</f>
        <v>18066</v>
      </c>
      <c r="V52" s="36">
        <f>R52*6*T52+R52*4*U52</f>
        <v>13955040</v>
      </c>
    </row>
    <row r="53" spans="1:22" x14ac:dyDescent="0.25">
      <c r="A53" s="12" t="s">
        <v>48</v>
      </c>
      <c r="B53" s="14" t="s">
        <v>26</v>
      </c>
      <c r="C53" s="43">
        <v>20</v>
      </c>
      <c r="D53" s="25">
        <v>9</v>
      </c>
      <c r="E53" s="26">
        <f>[1]wynagrodzenia!$T$29</f>
        <v>9908</v>
      </c>
      <c r="F53" s="26">
        <f>[1]wynagrodzenia!$U$29</f>
        <v>11064</v>
      </c>
      <c r="G53" s="36">
        <f>C53*6*E53+C53*4*F53</f>
        <v>2074080</v>
      </c>
      <c r="H53" s="43">
        <v>20</v>
      </c>
      <c r="I53" s="25">
        <v>9</v>
      </c>
      <c r="J53" s="26">
        <f>[1]wynagrodzenia!$U$29</f>
        <v>11064</v>
      </c>
      <c r="K53" s="26">
        <f>[1]wynagrodzenia!$V$29</f>
        <v>12043</v>
      </c>
      <c r="L53" s="36">
        <f>H53*6*J53+H53*4*K53</f>
        <v>2291120</v>
      </c>
      <c r="M53" s="43">
        <v>20</v>
      </c>
      <c r="N53" s="25">
        <v>9</v>
      </c>
      <c r="O53" s="26">
        <f>[1]wynagrodzenia!$V$29</f>
        <v>12043</v>
      </c>
      <c r="P53" s="26">
        <f>[1]wynagrodzenia!$W$29</f>
        <v>12786</v>
      </c>
      <c r="Q53" s="36">
        <f>M53*6*O53+M53*4*P53</f>
        <v>2468040</v>
      </c>
      <c r="R53" s="43">
        <v>20</v>
      </c>
      <c r="S53" s="25">
        <v>9</v>
      </c>
      <c r="T53" s="26">
        <f>[1]wynagrodzenia!$W$29</f>
        <v>12786</v>
      </c>
      <c r="U53" s="26">
        <f>[1]wynagrodzenia!$X$29</f>
        <v>13555</v>
      </c>
      <c r="V53" s="36">
        <f>R53*6*T53+R53*4*U53</f>
        <v>2618720</v>
      </c>
    </row>
    <row r="54" spans="1:22" x14ac:dyDescent="0.25">
      <c r="A54" s="12" t="s">
        <v>48</v>
      </c>
      <c r="B54" s="14" t="s">
        <v>28</v>
      </c>
      <c r="C54" s="115" t="s">
        <v>43</v>
      </c>
      <c r="D54" s="116"/>
      <c r="E54" s="116"/>
      <c r="F54" s="116"/>
      <c r="G54" s="117"/>
      <c r="H54" s="115" t="s">
        <v>44</v>
      </c>
      <c r="I54" s="116"/>
      <c r="J54" s="116"/>
      <c r="K54" s="116"/>
      <c r="L54" s="117"/>
      <c r="M54" s="115" t="s">
        <v>45</v>
      </c>
      <c r="N54" s="116"/>
      <c r="O54" s="116"/>
      <c r="P54" s="116"/>
      <c r="Q54" s="117"/>
      <c r="R54" s="115" t="s">
        <v>46</v>
      </c>
      <c r="S54" s="116"/>
      <c r="T54" s="116"/>
      <c r="U54" s="116"/>
      <c r="V54" s="117"/>
    </row>
    <row r="55" spans="1:22" x14ac:dyDescent="0.25">
      <c r="A55" s="12" t="s">
        <v>48</v>
      </c>
      <c r="B55" s="14" t="s">
        <v>25</v>
      </c>
      <c r="C55" s="51">
        <v>80</v>
      </c>
      <c r="D55" s="25">
        <v>3</v>
      </c>
      <c r="E55" s="17"/>
      <c r="F55" s="17">
        <f>[1]wynagrodzenia!$U$27</f>
        <v>14804</v>
      </c>
      <c r="G55" s="23">
        <f>C55*D55*F55</f>
        <v>3552960</v>
      </c>
      <c r="H55" s="51">
        <v>80</v>
      </c>
      <c r="I55" s="25">
        <v>3</v>
      </c>
      <c r="J55" s="17"/>
      <c r="K55" s="17">
        <f>[1]wynagrodzenia!$V$27</f>
        <v>16027</v>
      </c>
      <c r="L55" s="23">
        <f>H55*I55*K55</f>
        <v>3846480</v>
      </c>
      <c r="M55" s="51">
        <v>80</v>
      </c>
      <c r="N55" s="25">
        <v>3</v>
      </c>
      <c r="O55" s="17"/>
      <c r="P55" s="17">
        <f>[1]wynagrodzenia!$W$27</f>
        <v>17029</v>
      </c>
      <c r="Q55" s="23">
        <f>M55*N55*P55</f>
        <v>4086960</v>
      </c>
      <c r="R55" s="51">
        <v>80</v>
      </c>
      <c r="S55" s="25">
        <v>3</v>
      </c>
      <c r="T55" s="17"/>
      <c r="U55" s="17">
        <f>[1]wynagrodzenia!$X$27</f>
        <v>18066</v>
      </c>
      <c r="V55" s="23">
        <f>R55*S55*U55</f>
        <v>4335840</v>
      </c>
    </row>
    <row r="56" spans="1:22" ht="16" thickBot="1" x14ac:dyDescent="0.3">
      <c r="A56" s="12" t="s">
        <v>48</v>
      </c>
      <c r="B56" s="61" t="s">
        <v>26</v>
      </c>
      <c r="C56" s="52">
        <v>20</v>
      </c>
      <c r="D56" s="62">
        <v>3</v>
      </c>
      <c r="E56" s="63"/>
      <c r="F56" s="64">
        <f>[1]wynagrodzenia!$U$29</f>
        <v>11064</v>
      </c>
      <c r="G56" s="55">
        <f>C56*D56*F56</f>
        <v>663840</v>
      </c>
      <c r="H56" s="52">
        <v>20</v>
      </c>
      <c r="I56" s="62">
        <v>3</v>
      </c>
      <c r="J56" s="63"/>
      <c r="K56" s="64">
        <f>[1]wynagrodzenia!$V$29</f>
        <v>12043</v>
      </c>
      <c r="L56" s="55">
        <f>H56*I56*K56</f>
        <v>722580</v>
      </c>
      <c r="M56" s="52">
        <v>20</v>
      </c>
      <c r="N56" s="62">
        <v>3</v>
      </c>
      <c r="O56" s="63"/>
      <c r="P56" s="64">
        <f>[1]wynagrodzenia!$W$29</f>
        <v>12786</v>
      </c>
      <c r="Q56" s="55">
        <f>M56*N56*P56</f>
        <v>767160</v>
      </c>
      <c r="R56" s="52">
        <v>20</v>
      </c>
      <c r="S56" s="62">
        <v>3</v>
      </c>
      <c r="T56" s="63"/>
      <c r="U56" s="64">
        <f>[1]wynagrodzenia!$X$29</f>
        <v>13555</v>
      </c>
      <c r="V56" s="55">
        <f>R56*S56*U56</f>
        <v>813300</v>
      </c>
    </row>
    <row r="57" spans="1:22" x14ac:dyDescent="0.25">
      <c r="A57" s="57" t="s">
        <v>48</v>
      </c>
      <c r="B57" s="65" t="s">
        <v>57</v>
      </c>
      <c r="C57" s="137" t="s">
        <v>49</v>
      </c>
      <c r="D57" s="138"/>
      <c r="E57" s="138"/>
      <c r="F57" s="138"/>
      <c r="G57" s="139"/>
      <c r="H57" s="137" t="s">
        <v>50</v>
      </c>
      <c r="I57" s="138"/>
      <c r="J57" s="138"/>
      <c r="K57" s="138"/>
      <c r="L57" s="139"/>
      <c r="M57" s="137" t="s">
        <v>51</v>
      </c>
      <c r="N57" s="138"/>
      <c r="O57" s="138"/>
      <c r="P57" s="138"/>
      <c r="Q57" s="139"/>
      <c r="R57" s="137" t="s">
        <v>52</v>
      </c>
      <c r="S57" s="138"/>
      <c r="T57" s="138"/>
      <c r="U57" s="138"/>
      <c r="V57" s="139"/>
    </row>
    <row r="58" spans="1:22" x14ac:dyDescent="0.25">
      <c r="A58" s="12" t="s">
        <v>48</v>
      </c>
      <c r="B58" s="42" t="s">
        <v>41</v>
      </c>
      <c r="C58" s="48">
        <v>30</v>
      </c>
      <c r="D58" s="25"/>
      <c r="E58" s="66">
        <f>$H$4</f>
        <v>1361</v>
      </c>
      <c r="F58" s="26"/>
      <c r="G58" s="49">
        <f>C58*E58</f>
        <v>40830</v>
      </c>
      <c r="H58" s="48">
        <v>30</v>
      </c>
      <c r="I58" s="25"/>
      <c r="J58" s="66">
        <f>$H$4</f>
        <v>1361</v>
      </c>
      <c r="K58" s="26"/>
      <c r="L58" s="49">
        <f>H58*J58</f>
        <v>40830</v>
      </c>
      <c r="M58" s="48">
        <v>30</v>
      </c>
      <c r="N58" s="25"/>
      <c r="O58" s="26">
        <f>$H$4</f>
        <v>1361</v>
      </c>
      <c r="P58" s="26"/>
      <c r="Q58" s="49">
        <f>M58*O58</f>
        <v>40830</v>
      </c>
      <c r="R58" s="48">
        <v>30</v>
      </c>
      <c r="S58" s="25"/>
      <c r="T58" s="26">
        <f>$H$4</f>
        <v>1361</v>
      </c>
      <c r="U58" s="26"/>
      <c r="V58" s="49">
        <f>R58*T58</f>
        <v>40830</v>
      </c>
    </row>
    <row r="59" spans="1:22" ht="31" x14ac:dyDescent="0.25">
      <c r="A59" s="12" t="s">
        <v>48</v>
      </c>
      <c r="B59" s="45" t="s">
        <v>42</v>
      </c>
      <c r="C59" s="48">
        <v>30</v>
      </c>
      <c r="D59" s="25">
        <v>1</v>
      </c>
      <c r="E59" s="46">
        <f>$H$7+$H$8</f>
        <v>333</v>
      </c>
      <c r="F59" s="21"/>
      <c r="G59" s="49">
        <f>C59*D59*E59</f>
        <v>9990</v>
      </c>
      <c r="H59" s="48">
        <v>30</v>
      </c>
      <c r="I59" s="25">
        <v>1</v>
      </c>
      <c r="J59" s="46">
        <f>$H$7+$H$8</f>
        <v>333</v>
      </c>
      <c r="K59" s="21"/>
      <c r="L59" s="49">
        <f>H59*I59*J59</f>
        <v>9990</v>
      </c>
      <c r="M59" s="48">
        <v>30</v>
      </c>
      <c r="N59" s="25">
        <v>1</v>
      </c>
      <c r="O59" s="46">
        <f>$H$7+$H$8</f>
        <v>333</v>
      </c>
      <c r="P59" s="21"/>
      <c r="Q59" s="49">
        <f>M59*N59*O59</f>
        <v>9990</v>
      </c>
      <c r="R59" s="48">
        <v>30</v>
      </c>
      <c r="S59" s="25">
        <v>1</v>
      </c>
      <c r="T59" s="46">
        <f>$H$7+$H$8</f>
        <v>333</v>
      </c>
      <c r="U59" s="21"/>
      <c r="V59" s="49">
        <f>R59*S59*T59</f>
        <v>9990</v>
      </c>
    </row>
    <row r="60" spans="1:22" x14ac:dyDescent="0.25">
      <c r="A60" s="12" t="s">
        <v>48</v>
      </c>
      <c r="B60" s="42" t="s">
        <v>57</v>
      </c>
      <c r="C60" s="115" t="s">
        <v>43</v>
      </c>
      <c r="D60" s="116"/>
      <c r="E60" s="116"/>
      <c r="F60" s="116"/>
      <c r="G60" s="117"/>
      <c r="H60" s="115" t="s">
        <v>44</v>
      </c>
      <c r="I60" s="116"/>
      <c r="J60" s="116"/>
      <c r="K60" s="116"/>
      <c r="L60" s="117"/>
      <c r="M60" s="115" t="s">
        <v>45</v>
      </c>
      <c r="N60" s="116"/>
      <c r="O60" s="116"/>
      <c r="P60" s="116"/>
      <c r="Q60" s="117"/>
      <c r="R60" s="115" t="s">
        <v>46</v>
      </c>
      <c r="S60" s="116"/>
      <c r="T60" s="116"/>
      <c r="U60" s="116"/>
      <c r="V60" s="117"/>
    </row>
    <row r="61" spans="1:22" x14ac:dyDescent="0.25">
      <c r="A61" s="12" t="s">
        <v>48</v>
      </c>
      <c r="B61" s="42" t="s">
        <v>41</v>
      </c>
      <c r="C61" s="51">
        <v>100</v>
      </c>
      <c r="D61" s="25"/>
      <c r="E61" s="26"/>
      <c r="F61" s="21"/>
      <c r="G61" s="23"/>
      <c r="H61" s="51">
        <v>100</v>
      </c>
      <c r="I61" s="25"/>
      <c r="J61" s="26"/>
      <c r="K61" s="21"/>
      <c r="L61" s="23"/>
      <c r="M61" s="51">
        <v>100</v>
      </c>
      <c r="N61" s="25"/>
      <c r="O61" s="26"/>
      <c r="P61" s="21"/>
      <c r="Q61" s="23"/>
      <c r="R61" s="51">
        <v>100</v>
      </c>
      <c r="S61" s="25"/>
      <c r="T61" s="26"/>
      <c r="U61" s="21"/>
      <c r="V61" s="23"/>
    </row>
    <row r="62" spans="1:22" ht="31" x14ac:dyDescent="0.25">
      <c r="A62" s="12" t="s">
        <v>48</v>
      </c>
      <c r="B62" s="45" t="s">
        <v>42</v>
      </c>
      <c r="C62" s="51">
        <v>100</v>
      </c>
      <c r="D62" s="25">
        <v>1</v>
      </c>
      <c r="E62" s="46">
        <f>$H$7+$H$8</f>
        <v>333</v>
      </c>
      <c r="F62" s="21"/>
      <c r="G62" s="23">
        <f>C62*D62*E62</f>
        <v>33300</v>
      </c>
      <c r="H62" s="51">
        <v>100</v>
      </c>
      <c r="I62" s="25">
        <v>1</v>
      </c>
      <c r="J62" s="46">
        <f>$H$7+$H$8</f>
        <v>333</v>
      </c>
      <c r="K62" s="21"/>
      <c r="L62" s="23">
        <f>H62*I62*J62</f>
        <v>33300</v>
      </c>
      <c r="M62" s="51">
        <v>100</v>
      </c>
      <c r="N62" s="25">
        <v>1</v>
      </c>
      <c r="O62" s="46">
        <f>$H$7+$H$8</f>
        <v>333</v>
      </c>
      <c r="P62" s="21"/>
      <c r="Q62" s="23">
        <f>M62*N62*O62</f>
        <v>33300</v>
      </c>
      <c r="R62" s="51">
        <v>100</v>
      </c>
      <c r="S62" s="25">
        <v>1</v>
      </c>
      <c r="T62" s="46">
        <f>$H$7+$H$8</f>
        <v>333</v>
      </c>
      <c r="U62" s="21"/>
      <c r="V62" s="23">
        <f>R62*S62*T62</f>
        <v>33300</v>
      </c>
    </row>
    <row r="63" spans="1:22" x14ac:dyDescent="0.25">
      <c r="A63" s="12" t="s">
        <v>48</v>
      </c>
      <c r="B63" s="42" t="s">
        <v>57</v>
      </c>
      <c r="C63" s="106" t="s">
        <v>33</v>
      </c>
      <c r="D63" s="107"/>
      <c r="E63" s="107"/>
      <c r="F63" s="107"/>
      <c r="G63" s="108"/>
      <c r="H63" s="106" t="s">
        <v>34</v>
      </c>
      <c r="I63" s="107"/>
      <c r="J63" s="107"/>
      <c r="K63" s="107"/>
      <c r="L63" s="108"/>
      <c r="M63" s="106" t="s">
        <v>35</v>
      </c>
      <c r="N63" s="107"/>
      <c r="O63" s="107"/>
      <c r="P63" s="107"/>
      <c r="Q63" s="108"/>
      <c r="R63" s="106" t="s">
        <v>36</v>
      </c>
      <c r="S63" s="107"/>
      <c r="T63" s="107"/>
      <c r="U63" s="107"/>
      <c r="V63" s="108"/>
    </row>
    <row r="64" spans="1:22" x14ac:dyDescent="0.25">
      <c r="A64" s="12" t="s">
        <v>48</v>
      </c>
      <c r="B64" s="42" t="s">
        <v>41</v>
      </c>
      <c r="C64" s="67">
        <v>30</v>
      </c>
      <c r="D64" s="21"/>
      <c r="E64" s="44"/>
      <c r="F64" s="21"/>
      <c r="G64" s="68"/>
      <c r="H64" s="67">
        <v>30</v>
      </c>
      <c r="I64" s="21"/>
      <c r="J64" s="44"/>
      <c r="K64" s="21"/>
      <c r="L64" s="68"/>
      <c r="M64" s="67">
        <v>30</v>
      </c>
      <c r="N64" s="21"/>
      <c r="O64" s="44"/>
      <c r="P64" s="21"/>
      <c r="Q64" s="68"/>
      <c r="R64" s="67">
        <v>30</v>
      </c>
      <c r="S64" s="21"/>
      <c r="T64" s="44"/>
      <c r="U64" s="21"/>
      <c r="V64" s="68"/>
    </row>
    <row r="65" spans="1:22" ht="31" x14ac:dyDescent="0.25">
      <c r="A65" s="12" t="s">
        <v>48</v>
      </c>
      <c r="B65" s="45" t="s">
        <v>42</v>
      </c>
      <c r="C65" s="67">
        <v>30</v>
      </c>
      <c r="D65" s="16">
        <v>1</v>
      </c>
      <c r="E65" s="69">
        <f>$H$8</f>
        <v>123</v>
      </c>
      <c r="F65" s="21"/>
      <c r="G65" s="30">
        <f>C65*D65*E65</f>
        <v>3690</v>
      </c>
      <c r="H65" s="67">
        <v>30</v>
      </c>
      <c r="I65" s="16">
        <v>1</v>
      </c>
      <c r="J65" s="69">
        <f>$H$8</f>
        <v>123</v>
      </c>
      <c r="K65" s="21"/>
      <c r="L65" s="30">
        <f>H65*I65*J65</f>
        <v>3690</v>
      </c>
      <c r="M65" s="67">
        <v>30</v>
      </c>
      <c r="N65" s="16">
        <v>1</v>
      </c>
      <c r="O65" s="69">
        <f>$H$8</f>
        <v>123</v>
      </c>
      <c r="P65" s="21"/>
      <c r="Q65" s="30">
        <f>M65*N65*O65</f>
        <v>3690</v>
      </c>
      <c r="R65" s="67">
        <v>30</v>
      </c>
      <c r="S65" s="16">
        <v>1</v>
      </c>
      <c r="T65" s="69">
        <f>$H$8</f>
        <v>123</v>
      </c>
      <c r="U65" s="21"/>
      <c r="V65" s="30">
        <f>R65*S65*T65</f>
        <v>3690</v>
      </c>
    </row>
    <row r="66" spans="1:22" x14ac:dyDescent="0.25">
      <c r="A66" s="12" t="s">
        <v>48</v>
      </c>
      <c r="B66" s="42" t="s">
        <v>57</v>
      </c>
      <c r="C66" s="109" t="s">
        <v>37</v>
      </c>
      <c r="D66" s="110"/>
      <c r="E66" s="110"/>
      <c r="F66" s="110"/>
      <c r="G66" s="111"/>
      <c r="H66" s="109" t="s">
        <v>38</v>
      </c>
      <c r="I66" s="110"/>
      <c r="J66" s="110"/>
      <c r="K66" s="110"/>
      <c r="L66" s="111"/>
      <c r="M66" s="109" t="s">
        <v>39</v>
      </c>
      <c r="N66" s="110"/>
      <c r="O66" s="110"/>
      <c r="P66" s="110"/>
      <c r="Q66" s="111"/>
      <c r="R66" s="109" t="s">
        <v>40</v>
      </c>
      <c r="S66" s="110"/>
      <c r="T66" s="110"/>
      <c r="U66" s="110"/>
      <c r="V66" s="111"/>
    </row>
    <row r="67" spans="1:22" x14ac:dyDescent="0.25">
      <c r="A67" s="12" t="s">
        <v>48</v>
      </c>
      <c r="B67" s="42" t="s">
        <v>41</v>
      </c>
      <c r="C67" s="43">
        <v>100</v>
      </c>
      <c r="D67" s="25"/>
      <c r="E67" s="66">
        <f>$H$4</f>
        <v>1361</v>
      </c>
      <c r="F67" s="26"/>
      <c r="G67" s="36">
        <f>C67*E67</f>
        <v>136100</v>
      </c>
      <c r="H67" s="43">
        <v>100</v>
      </c>
      <c r="I67" s="25"/>
      <c r="J67" s="66">
        <f>$H$4</f>
        <v>1361</v>
      </c>
      <c r="K67" s="26"/>
      <c r="L67" s="36">
        <f>H67*J67</f>
        <v>136100</v>
      </c>
      <c r="M67" s="43">
        <v>100</v>
      </c>
      <c r="N67" s="25"/>
      <c r="O67" s="66">
        <f>$H$4</f>
        <v>1361</v>
      </c>
      <c r="P67" s="26"/>
      <c r="Q67" s="36">
        <f>M67*O67</f>
        <v>136100</v>
      </c>
      <c r="R67" s="43">
        <v>100</v>
      </c>
      <c r="S67" s="25"/>
      <c r="T67" s="66">
        <f>$H$4</f>
        <v>1361</v>
      </c>
      <c r="U67" s="26"/>
      <c r="V67" s="36">
        <f>R67*T67</f>
        <v>136100</v>
      </c>
    </row>
    <row r="68" spans="1:22" ht="31.5" thickBot="1" x14ac:dyDescent="0.3">
      <c r="A68" s="12" t="s">
        <v>48</v>
      </c>
      <c r="B68" s="45" t="s">
        <v>42</v>
      </c>
      <c r="C68" s="70">
        <v>100</v>
      </c>
      <c r="D68" s="16">
        <v>1</v>
      </c>
      <c r="E68" s="69">
        <f>$H$8</f>
        <v>123</v>
      </c>
      <c r="F68" s="16"/>
      <c r="G68" s="36">
        <f>C68*E68</f>
        <v>12300</v>
      </c>
      <c r="H68" s="70">
        <v>100</v>
      </c>
      <c r="I68" s="16">
        <v>1</v>
      </c>
      <c r="J68" s="69">
        <f>$H$8</f>
        <v>123</v>
      </c>
      <c r="K68" s="16"/>
      <c r="L68" s="36">
        <f>H68*J68</f>
        <v>12300</v>
      </c>
      <c r="M68" s="70">
        <v>100</v>
      </c>
      <c r="N68" s="16">
        <v>1</v>
      </c>
      <c r="O68" s="69">
        <f>$H$8</f>
        <v>123</v>
      </c>
      <c r="P68" s="16"/>
      <c r="Q68" s="36">
        <f>M68*O68</f>
        <v>12300</v>
      </c>
      <c r="R68" s="70">
        <v>100</v>
      </c>
      <c r="S68" s="16">
        <v>1</v>
      </c>
      <c r="T68" s="69">
        <f>$H$8</f>
        <v>123</v>
      </c>
      <c r="U68" s="16"/>
      <c r="V68" s="36">
        <f>R68*T68</f>
        <v>12300</v>
      </c>
    </row>
    <row r="69" spans="1:22" ht="16" thickBot="1" x14ac:dyDescent="0.3">
      <c r="A69" s="12" t="s">
        <v>48</v>
      </c>
      <c r="B69" s="71" t="s">
        <v>58</v>
      </c>
      <c r="C69" s="142">
        <f>G68+G67+G65+G64+G62+G61+G59+G58+G56+G55+G53+G52+G50+G49+G46+G45</f>
        <v>22453410</v>
      </c>
      <c r="D69" s="142"/>
      <c r="E69" s="142"/>
      <c r="F69" s="142"/>
      <c r="G69" s="143"/>
      <c r="H69" s="142">
        <f>L68+L67+L65+L64+L62+L61+L59+L58+L56+L55+L53+L52+L50+L49+L46+L45</f>
        <v>24713170</v>
      </c>
      <c r="I69" s="142"/>
      <c r="J69" s="142"/>
      <c r="K69" s="142"/>
      <c r="L69" s="143"/>
      <c r="M69" s="142">
        <f>Q68+Q67+Q65+Q64+Q62+Q61+Q59+Q58+Q56+Q55+Q53+Q52+Q50+Q49+Q46+Q45</f>
        <v>26477610</v>
      </c>
      <c r="N69" s="142"/>
      <c r="O69" s="142"/>
      <c r="P69" s="142"/>
      <c r="Q69" s="143"/>
      <c r="R69" s="142">
        <f>V68+V67+V65+V64+V62+V61+V59+V58+V56+V55+V53+V52+V50+V49+V46+V45</f>
        <v>28091550</v>
      </c>
      <c r="S69" s="142"/>
      <c r="T69" s="142"/>
      <c r="U69" s="142"/>
      <c r="V69" s="143"/>
    </row>
    <row r="70" spans="1:22" ht="16" thickBot="1" x14ac:dyDescent="0.3">
      <c r="A70" s="140" t="s">
        <v>59</v>
      </c>
      <c r="B70" s="141"/>
      <c r="C70" s="72"/>
      <c r="D70" s="72"/>
      <c r="E70" s="72"/>
      <c r="F70" s="72"/>
      <c r="G70" s="73">
        <f>C42+C69</f>
        <v>1267362598.3</v>
      </c>
      <c r="H70" s="72"/>
      <c r="I70" s="72"/>
      <c r="J70" s="72"/>
      <c r="K70" s="72"/>
      <c r="L70" s="73">
        <f>H42+H69</f>
        <v>1305097980</v>
      </c>
      <c r="M70" s="72"/>
      <c r="N70" s="72"/>
      <c r="O70" s="72"/>
      <c r="P70" s="72"/>
      <c r="Q70" s="73">
        <f>M42+M69</f>
        <v>1452902346</v>
      </c>
      <c r="R70" s="72"/>
      <c r="S70" s="72"/>
      <c r="T70" s="72"/>
      <c r="U70" s="72"/>
      <c r="V70" s="73">
        <f>R42+R69</f>
        <v>1714100210</v>
      </c>
    </row>
  </sheetData>
  <mergeCells count="107">
    <mergeCell ref="A70:B70"/>
    <mergeCell ref="C66:G66"/>
    <mergeCell ref="H66:L66"/>
    <mergeCell ref="M66:Q66"/>
    <mergeCell ref="R66:V66"/>
    <mergeCell ref="C69:G69"/>
    <mergeCell ref="H69:L69"/>
    <mergeCell ref="M69:Q69"/>
    <mergeCell ref="R69:V69"/>
    <mergeCell ref="C60:G60"/>
    <mergeCell ref="H60:L60"/>
    <mergeCell ref="M60:Q60"/>
    <mergeCell ref="R60:V60"/>
    <mergeCell ref="C63:G63"/>
    <mergeCell ref="H63:L63"/>
    <mergeCell ref="M63:Q63"/>
    <mergeCell ref="R63:V63"/>
    <mergeCell ref="C54:G54"/>
    <mergeCell ref="H54:L54"/>
    <mergeCell ref="M54:Q54"/>
    <mergeCell ref="R54:V54"/>
    <mergeCell ref="C57:G57"/>
    <mergeCell ref="H57:L57"/>
    <mergeCell ref="M57:Q57"/>
    <mergeCell ref="R57:V57"/>
    <mergeCell ref="C47:G48"/>
    <mergeCell ref="H47:L48"/>
    <mergeCell ref="M47:Q48"/>
    <mergeCell ref="R47:V48"/>
    <mergeCell ref="C51:G51"/>
    <mergeCell ref="H51:L51"/>
    <mergeCell ref="M51:Q51"/>
    <mergeCell ref="R51:V51"/>
    <mergeCell ref="C42:G42"/>
    <mergeCell ref="H42:L42"/>
    <mergeCell ref="M42:Q42"/>
    <mergeCell ref="R42:V42"/>
    <mergeCell ref="C43:G44"/>
    <mergeCell ref="H43:L44"/>
    <mergeCell ref="M43:Q44"/>
    <mergeCell ref="R43:V44"/>
    <mergeCell ref="C36:G36"/>
    <mergeCell ref="H36:L36"/>
    <mergeCell ref="M36:Q36"/>
    <mergeCell ref="R36:V36"/>
    <mergeCell ref="C39:G39"/>
    <mergeCell ref="H39:L39"/>
    <mergeCell ref="M39:Q39"/>
    <mergeCell ref="R39:V39"/>
    <mergeCell ref="C30:G30"/>
    <mergeCell ref="H30:L30"/>
    <mergeCell ref="M30:Q30"/>
    <mergeCell ref="R30:V30"/>
    <mergeCell ref="C33:G33"/>
    <mergeCell ref="H33:L33"/>
    <mergeCell ref="M33:Q33"/>
    <mergeCell ref="R33:V33"/>
    <mergeCell ref="C22:G22"/>
    <mergeCell ref="H22:L22"/>
    <mergeCell ref="M22:Q22"/>
    <mergeCell ref="R22:V22"/>
    <mergeCell ref="C26:G26"/>
    <mergeCell ref="H26:L26"/>
    <mergeCell ref="M26:Q26"/>
    <mergeCell ref="R26:V26"/>
    <mergeCell ref="C14:G14"/>
    <mergeCell ref="H14:L14"/>
    <mergeCell ref="M14:Q14"/>
    <mergeCell ref="R14:V14"/>
    <mergeCell ref="C18:G18"/>
    <mergeCell ref="H18:L18"/>
    <mergeCell ref="M18:Q18"/>
    <mergeCell ref="R18:V18"/>
    <mergeCell ref="M10:Q10"/>
    <mergeCell ref="R10:V10"/>
    <mergeCell ref="C11:C13"/>
    <mergeCell ref="D11:D13"/>
    <mergeCell ref="E11:F11"/>
    <mergeCell ref="G11:G13"/>
    <mergeCell ref="H11:H13"/>
    <mergeCell ref="I11:I13"/>
    <mergeCell ref="J11:K11"/>
    <mergeCell ref="L11:L13"/>
    <mergeCell ref="T11:U11"/>
    <mergeCell ref="V11:V13"/>
    <mergeCell ref="E12:F12"/>
    <mergeCell ref="J12:K12"/>
    <mergeCell ref="O12:P12"/>
    <mergeCell ref="T12:U12"/>
    <mergeCell ref="M11:M13"/>
    <mergeCell ref="N11:N13"/>
    <mergeCell ref="O11:P11"/>
    <mergeCell ref="Q11:Q13"/>
    <mergeCell ref="R11:R13"/>
    <mergeCell ref="S11:S13"/>
    <mergeCell ref="B8:G8"/>
    <mergeCell ref="B9:G9"/>
    <mergeCell ref="A10:A13"/>
    <mergeCell ref="B10:B13"/>
    <mergeCell ref="C10:G10"/>
    <mergeCell ref="H10:L10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wyliczeniowy_2026_2029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Głowacka Grażyna</dc:creator>
  <cp:lastModifiedBy>Głowacka Grażyna</cp:lastModifiedBy>
  <dcterms:created xsi:type="dcterms:W3CDTF">2025-10-27T19:08:27Z</dcterms:created>
  <dcterms:modified xsi:type="dcterms:W3CDTF">2026-06-08T07:49:35Z</dcterms:modified>
</cp:coreProperties>
</file>